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90" yWindow="-60" windowWidth="11565" windowHeight="7740" activeTab="1"/>
  </bookViews>
  <sheets>
    <sheet name="összesítés" sheetId="3" r:id="rId1"/>
    <sheet name="tételes" sheetId="1" r:id="rId2"/>
  </sheets>
  <definedNames>
    <definedName name="_xlnm.Print_Titles" localSheetId="1">tételes!$1:$1</definedName>
    <definedName name="_xlnm.Print_Area" localSheetId="0">összesítés!$A$1:$J$10</definedName>
    <definedName name="_xlnm.Print_Area" localSheetId="1">tételes!$A$1:$J$187</definedName>
  </definedNames>
  <calcPr calcId="145621"/>
</workbook>
</file>

<file path=xl/calcChain.xml><?xml version="1.0" encoding="utf-8"?>
<calcChain xmlns="http://schemas.openxmlformats.org/spreadsheetml/2006/main">
  <c r="I182" i="1" l="1"/>
  <c r="I181" i="1"/>
  <c r="I180" i="1"/>
  <c r="I179" i="1"/>
  <c r="I178" i="1"/>
  <c r="H177" i="1"/>
  <c r="I177" i="1" s="1"/>
  <c r="I176" i="1"/>
  <c r="H176" i="1"/>
  <c r="H175" i="1"/>
  <c r="I175" i="1" s="1"/>
  <c r="I173" i="1"/>
  <c r="H173" i="1"/>
  <c r="H172" i="1"/>
  <c r="I172" i="1" s="1"/>
  <c r="F172" i="1"/>
  <c r="F180" i="1" s="1"/>
  <c r="I169" i="1"/>
  <c r="I168" i="1"/>
  <c r="I167" i="1"/>
  <c r="H166" i="1"/>
  <c r="I166" i="1" s="1"/>
  <c r="I165" i="1"/>
  <c r="I164" i="1"/>
  <c r="H163" i="1"/>
  <c r="I163" i="1" s="1"/>
  <c r="H162" i="1"/>
  <c r="I162" i="1" s="1"/>
  <c r="H161" i="1"/>
  <c r="I161" i="1" s="1"/>
  <c r="I160" i="1"/>
  <c r="H160" i="1"/>
  <c r="H158" i="1"/>
  <c r="I158" i="1" s="1"/>
  <c r="I157" i="1"/>
  <c r="H157" i="1"/>
  <c r="F157" i="1"/>
  <c r="F162" i="1" s="1"/>
  <c r="I151" i="1"/>
  <c r="I150" i="1"/>
  <c r="I149" i="1"/>
  <c r="I148" i="1"/>
  <c r="I147" i="1"/>
  <c r="I146" i="1"/>
  <c r="H146" i="1"/>
  <c r="H145" i="1"/>
  <c r="I145" i="1" s="1"/>
  <c r="F144" i="1"/>
  <c r="G8" i="3" s="1"/>
  <c r="H143" i="1"/>
  <c r="I143" i="1" s="1"/>
  <c r="H142" i="1"/>
  <c r="I142" i="1" s="1"/>
  <c r="F142" i="1"/>
  <c r="I139" i="1"/>
  <c r="I138" i="1"/>
  <c r="I137" i="1"/>
  <c r="I136" i="1"/>
  <c r="I135" i="1"/>
  <c r="H134" i="1"/>
  <c r="I134" i="1" s="1"/>
  <c r="H133" i="1"/>
  <c r="I133" i="1" s="1"/>
  <c r="F133" i="1"/>
  <c r="H132" i="1"/>
  <c r="I132" i="1" s="1"/>
  <c r="H130" i="1"/>
  <c r="I130" i="1" s="1"/>
  <c r="H129" i="1"/>
  <c r="I129" i="1" s="1"/>
  <c r="F128" i="1"/>
  <c r="C8" i="3" s="1"/>
  <c r="I123" i="1"/>
  <c r="I122" i="1"/>
  <c r="I121" i="1"/>
  <c r="I120" i="1"/>
  <c r="I119" i="1"/>
  <c r="H118" i="1"/>
  <c r="I118" i="1" s="1"/>
  <c r="F118" i="1"/>
  <c r="H7" i="3" s="1"/>
  <c r="H117" i="1"/>
  <c r="I117" i="1" s="1"/>
  <c r="H116" i="1"/>
  <c r="I116" i="1" s="1"/>
  <c r="H115" i="1"/>
  <c r="I115" i="1" s="1"/>
  <c r="F115" i="1"/>
  <c r="H114" i="1"/>
  <c r="I114" i="1" s="1"/>
  <c r="F114" i="1"/>
  <c r="F120" i="1" s="1"/>
  <c r="I7" i="3" s="1"/>
  <c r="H113" i="1"/>
  <c r="I113" i="1" s="1"/>
  <c r="I107" i="1"/>
  <c r="I106" i="1"/>
  <c r="I105" i="1"/>
  <c r="F105" i="1"/>
  <c r="I104" i="1"/>
  <c r="I103" i="1"/>
  <c r="H102" i="1"/>
  <c r="I102" i="1" s="1"/>
  <c r="H101" i="1"/>
  <c r="I101" i="1" s="1"/>
  <c r="H99" i="1"/>
  <c r="I99" i="1" s="1"/>
  <c r="H98" i="1"/>
  <c r="I98" i="1" s="1"/>
  <c r="F98" i="1"/>
  <c r="I95" i="1"/>
  <c r="I94" i="1"/>
  <c r="I93" i="1"/>
  <c r="I92" i="1"/>
  <c r="I91" i="1"/>
  <c r="H90" i="1"/>
  <c r="I90" i="1" s="1"/>
  <c r="I89" i="1"/>
  <c r="H89" i="1"/>
  <c r="H88" i="1"/>
  <c r="I88" i="1" s="1"/>
  <c r="I86" i="1"/>
  <c r="H86" i="1"/>
  <c r="H85" i="1"/>
  <c r="I85" i="1" s="1"/>
  <c r="F85" i="1"/>
  <c r="F95" i="1" s="1"/>
  <c r="I79" i="1"/>
  <c r="I78" i="1"/>
  <c r="I77" i="1"/>
  <c r="I76" i="1"/>
  <c r="I75" i="1"/>
  <c r="I71" i="1"/>
  <c r="I70" i="1"/>
  <c r="I69" i="1"/>
  <c r="I68" i="1"/>
  <c r="I67" i="1"/>
  <c r="H66" i="1"/>
  <c r="I66" i="1" s="1"/>
  <c r="F66" i="1"/>
  <c r="I65" i="1"/>
  <c r="H65" i="1"/>
  <c r="H63" i="1"/>
  <c r="I63" i="1" s="1"/>
  <c r="I62" i="1"/>
  <c r="H62" i="1"/>
  <c r="F62" i="1"/>
  <c r="F71" i="1" s="1"/>
  <c r="I59" i="1"/>
  <c r="I58" i="1"/>
  <c r="I57" i="1"/>
  <c r="I56" i="1"/>
  <c r="I55" i="1"/>
  <c r="I54" i="1"/>
  <c r="H54" i="1"/>
  <c r="H53" i="1"/>
  <c r="I53" i="1" s="1"/>
  <c r="H52" i="1"/>
  <c r="I52" i="1" s="1"/>
  <c r="F52" i="1"/>
  <c r="H50" i="1"/>
  <c r="I50" i="1" s="1"/>
  <c r="I49" i="1"/>
  <c r="H49" i="1"/>
  <c r="F49" i="1"/>
  <c r="F56" i="1" s="1"/>
  <c r="F48" i="1"/>
  <c r="C5" i="3" s="1"/>
  <c r="I42" i="1"/>
  <c r="I41" i="1"/>
  <c r="I40" i="1"/>
  <c r="I39" i="1"/>
  <c r="I38" i="1"/>
  <c r="H37" i="1"/>
  <c r="I37" i="1" s="1"/>
  <c r="F37" i="1"/>
  <c r="H36" i="1"/>
  <c r="I36" i="1" s="1"/>
  <c r="I34" i="1"/>
  <c r="H34" i="1"/>
  <c r="H33" i="1"/>
  <c r="I33" i="1" s="1"/>
  <c r="F33" i="1"/>
  <c r="F38" i="1" s="1"/>
  <c r="I30" i="1"/>
  <c r="F30" i="1"/>
  <c r="I29" i="1"/>
  <c r="I28" i="1"/>
  <c r="I27" i="1"/>
  <c r="I26" i="1"/>
  <c r="H25" i="1"/>
  <c r="I25" i="1" s="1"/>
  <c r="H24" i="1"/>
  <c r="I24" i="1" s="1"/>
  <c r="H23" i="1"/>
  <c r="I23" i="1" s="1"/>
  <c r="I21" i="1"/>
  <c r="H21" i="1"/>
  <c r="H20" i="1"/>
  <c r="I20" i="1" s="1"/>
  <c r="F20" i="1"/>
  <c r="F28" i="1" s="1"/>
  <c r="F19" i="1"/>
  <c r="F27" i="1" s="1"/>
  <c r="I4" i="3" s="1"/>
  <c r="I16" i="1"/>
  <c r="F16" i="1"/>
  <c r="I15" i="1"/>
  <c r="I14" i="1"/>
  <c r="F14" i="1"/>
  <c r="I13" i="1"/>
  <c r="H12" i="1"/>
  <c r="I12" i="1" s="1"/>
  <c r="H11" i="1"/>
  <c r="I11" i="1" s="1"/>
  <c r="F11" i="1"/>
  <c r="H10" i="1"/>
  <c r="I10" i="1" s="1"/>
  <c r="I9" i="1"/>
  <c r="H9" i="1"/>
  <c r="H174" i="1" s="1"/>
  <c r="I174" i="1" s="1"/>
  <c r="F9" i="1"/>
  <c r="H8" i="1"/>
  <c r="I8" i="1" s="1"/>
  <c r="H7" i="1"/>
  <c r="I7" i="1" s="1"/>
  <c r="I6" i="1"/>
  <c r="I5" i="1"/>
  <c r="I4" i="1"/>
  <c r="I3" i="1"/>
  <c r="F3" i="1"/>
  <c r="F10" i="3"/>
  <c r="E10" i="3"/>
  <c r="C9" i="3"/>
  <c r="D8" i="3"/>
  <c r="D7" i="3"/>
  <c r="C7" i="3"/>
  <c r="G6" i="3"/>
  <c r="D6" i="3"/>
  <c r="C6" i="3"/>
  <c r="D5" i="3"/>
  <c r="J4" i="3"/>
  <c r="G4" i="3"/>
  <c r="C4" i="3"/>
  <c r="C10" i="3" l="1"/>
  <c r="H100" i="1"/>
  <c r="I100" i="1" s="1"/>
  <c r="H131" i="1"/>
  <c r="I131" i="1" s="1"/>
  <c r="F163" i="1"/>
  <c r="J9" i="3" s="1"/>
  <c r="J10" i="3" s="1"/>
  <c r="H9" i="3"/>
  <c r="F121" i="1"/>
  <c r="D4" i="3"/>
  <c r="D10" i="3" s="1"/>
  <c r="G9" i="3"/>
  <c r="G10" i="3" s="1"/>
  <c r="H22" i="1"/>
  <c r="I22" i="1" s="1"/>
  <c r="F24" i="1"/>
  <c r="H4" i="3" s="1"/>
  <c r="F40" i="1"/>
  <c r="H64" i="1"/>
  <c r="I64" i="1" s="1"/>
  <c r="F68" i="1"/>
  <c r="I5" i="3" s="1"/>
  <c r="H87" i="1"/>
  <c r="I87" i="1" s="1"/>
  <c r="F129" i="1"/>
  <c r="H144" i="1"/>
  <c r="I144" i="1" s="1"/>
  <c r="H159" i="1"/>
  <c r="I159" i="1" s="1"/>
  <c r="F164" i="1"/>
  <c r="I9" i="3" s="1"/>
  <c r="F54" i="1"/>
  <c r="H5" i="3" s="1"/>
  <c r="F59" i="1"/>
  <c r="F167" i="1"/>
  <c r="H35" i="1"/>
  <c r="I35" i="1" s="1"/>
  <c r="H51" i="1"/>
  <c r="I51" i="1" s="1"/>
  <c r="F90" i="1"/>
  <c r="H6" i="3" s="1"/>
  <c r="F92" i="1"/>
  <c r="I6" i="3" s="1"/>
  <c r="I10" i="3" l="1"/>
  <c r="F139" i="1"/>
  <c r="F136" i="1"/>
  <c r="I8" i="3" s="1"/>
  <c r="F134" i="1"/>
  <c r="H8" i="3" s="1"/>
  <c r="H10" i="3"/>
</calcChain>
</file>

<file path=xl/sharedStrings.xml><?xml version="1.0" encoding="utf-8"?>
<sst xmlns="http://schemas.openxmlformats.org/spreadsheetml/2006/main" count="344" uniqueCount="82">
  <si>
    <t xml:space="preserve">"A" jelű út </t>
  </si>
  <si>
    <t>közvilágítás</t>
  </si>
  <si>
    <t>közművekkel kapcsolatos tevékenység</t>
  </si>
  <si>
    <t>Köles utca meglévő szakasza 0+000-0+380-ig</t>
  </si>
  <si>
    <t>kerékpárút építés</t>
  </si>
  <si>
    <t>1. szakasz</t>
  </si>
  <si>
    <t>m2</t>
  </si>
  <si>
    <t>csapadékcsatorna</t>
  </si>
  <si>
    <t xml:space="preserve">Köles utca új szakasza a 0+380-0+550-ig </t>
  </si>
  <si>
    <t xml:space="preserve">útépítés (új, E  kategóriájú burkolat) </t>
  </si>
  <si>
    <t xml:space="preserve">útépítés (új, D  kategóriájú burkolat) </t>
  </si>
  <si>
    <t xml:space="preserve">útépítés (burkolat megerősítés) </t>
  </si>
  <si>
    <t>Összesen:</t>
  </si>
  <si>
    <t>szegély felújítás</t>
  </si>
  <si>
    <t>fm</t>
  </si>
  <si>
    <t>burkolat megerősítés</t>
  </si>
  <si>
    <t>forgalomtechnika</t>
  </si>
  <si>
    <t>db</t>
  </si>
  <si>
    <t>m3</t>
  </si>
  <si>
    <t>nagytömegű földmunka</t>
  </si>
  <si>
    <t>1. szakasz összesen:</t>
  </si>
  <si>
    <t>körforgalom</t>
  </si>
  <si>
    <t>körforgalom egy többlet ággal</t>
  </si>
  <si>
    <t>3. szakasz</t>
  </si>
  <si>
    <t>"A" jelű út  0+550 - 1+800</t>
  </si>
  <si>
    <t xml:space="preserve">T csomópont építés </t>
  </si>
  <si>
    <t>nyílt árkos vízelvezetés</t>
  </si>
  <si>
    <t>1+201 j. híd</t>
  </si>
  <si>
    <t>vasúti felsővezeték átépítés</t>
  </si>
  <si>
    <t>0+803 j híd C változat</t>
  </si>
  <si>
    <t>3. szakasz összesen:</t>
  </si>
  <si>
    <t xml:space="preserve">"A" jelű út ( folyópálya) </t>
  </si>
  <si>
    <t>4. szakasz összesen:</t>
  </si>
  <si>
    <t>4. szakasz</t>
  </si>
  <si>
    <t>"A3" jelű út</t>
  </si>
  <si>
    <t>Közúti felüljárók</t>
  </si>
  <si>
    <t>5. szakasz</t>
  </si>
  <si>
    <t>"A2" jelű út</t>
  </si>
  <si>
    <t xml:space="preserve">"A2" jelű út ( folyópálya) </t>
  </si>
  <si>
    <t>5. szakasz összesen:</t>
  </si>
  <si>
    <t>6. szakasz</t>
  </si>
  <si>
    <t>6. szakasz összesen:</t>
  </si>
  <si>
    <t>"A" jelű út 1+800-2+941-ig</t>
  </si>
  <si>
    <t>7. szakasz</t>
  </si>
  <si>
    <t>"A" jelű út Juharfa utca</t>
  </si>
  <si>
    <t>"A" jelű út 0+000-0+457-ig</t>
  </si>
  <si>
    <t>7. szakasz összesen:</t>
  </si>
  <si>
    <t xml:space="preserve">1. szakasz </t>
  </si>
  <si>
    <t>új út</t>
  </si>
  <si>
    <t xml:space="preserve">3. szakasz </t>
  </si>
  <si>
    <t xml:space="preserve">4. szakasz </t>
  </si>
  <si>
    <t xml:space="preserve">5. szakasz </t>
  </si>
  <si>
    <t xml:space="preserve">6. szakasz </t>
  </si>
  <si>
    <t xml:space="preserve">7. szakasz </t>
  </si>
  <si>
    <t>kerékpá-ros létesít-mény</t>
  </si>
  <si>
    <t>bel-, és csapadékvíz-védelmi létesítmények</t>
  </si>
  <si>
    <t>híd</t>
  </si>
  <si>
    <t>"A" j út 0+550-1+800</t>
  </si>
  <si>
    <t>"A3" j. út</t>
  </si>
  <si>
    <t>"A2" j. Takarodó út</t>
  </si>
  <si>
    <t>"A" j út 1+800 - 2+941-ig</t>
  </si>
  <si>
    <t xml:space="preserve">"A" j. út Juharfa utcai szakasz </t>
  </si>
  <si>
    <t>km</t>
  </si>
  <si>
    <t>m</t>
  </si>
  <si>
    <t>teljes úthossz</t>
  </si>
  <si>
    <t>összesen:</t>
  </si>
  <si>
    <t>kör-forga-lom</t>
  </si>
  <si>
    <t>felújított, vagy korszerűsí-tett út</t>
  </si>
  <si>
    <t>"A" j. Köles u. meglévő+új szakasz</t>
  </si>
  <si>
    <t>menny.</t>
  </si>
  <si>
    <t>egys.</t>
  </si>
  <si>
    <t>tétel, létesítmény</t>
  </si>
  <si>
    <t>szakaszok</t>
  </si>
  <si>
    <t>utak</t>
  </si>
  <si>
    <t>"A" jelű út 1+800-2+941</t>
  </si>
  <si>
    <t>egys.
költs.</t>
  </si>
  <si>
    <t>fatelepítés</t>
  </si>
  <si>
    <t>növénytelepítés</t>
  </si>
  <si>
    <t>járda építés</t>
  </si>
  <si>
    <t>zajárnyékoló fal építése</t>
  </si>
  <si>
    <t xml:space="preserve">Járda </t>
  </si>
  <si>
    <t xml:space="preserve">Mennyiség kimutatás
Székesfehérvár déli összekötőút 2/a – 2/b ütemeinek 
tanulmánytervéhez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</si>
</sst>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3" fontId="0" fillId="0" borderId="2" xfId="0" applyNumberFormat="1" applyBorder="1"/>
    <xf numFmtId="3" fontId="0" fillId="0" borderId="3" xfId="0" applyNumberFormat="1" applyBorder="1"/>
    <xf numFmtId="164" fontId="0" fillId="0" borderId="0" xfId="1" applyNumberFormat="1" applyFont="1"/>
    <xf numFmtId="0" fontId="2" fillId="0" borderId="4" xfId="0" applyFont="1" applyBorder="1"/>
    <xf numFmtId="0" fontId="2" fillId="0" borderId="5" xfId="0" applyFont="1" applyBorder="1"/>
    <xf numFmtId="3" fontId="2" fillId="0" borderId="5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2" borderId="0" xfId="0" applyNumberFormat="1" applyFill="1"/>
    <xf numFmtId="165" fontId="0" fillId="0" borderId="0" xfId="0" applyNumberFormat="1"/>
    <xf numFmtId="3" fontId="0" fillId="0" borderId="0" xfId="0" applyNumberFormat="1" applyFill="1"/>
    <xf numFmtId="0" fontId="0" fillId="2" borderId="0" xfId="0" applyFill="1"/>
    <xf numFmtId="0" fontId="0" fillId="0" borderId="0" xfId="0" applyFill="1"/>
    <xf numFmtId="0" fontId="4" fillId="0" borderId="5" xfId="0" applyFont="1" applyBorder="1"/>
    <xf numFmtId="0" fontId="0" fillId="0" borderId="5" xfId="0" applyBorder="1"/>
    <xf numFmtId="4" fontId="4" fillId="0" borderId="7" xfId="0" applyNumberFormat="1" applyFont="1" applyBorder="1" applyAlignment="1">
      <alignment horizontal="center"/>
    </xf>
    <xf numFmtId="0" fontId="0" fillId="0" borderId="0" xfId="0" applyAlignment="1">
      <alignment wrapText="1"/>
    </xf>
    <xf numFmtId="3" fontId="0" fillId="0" borderId="0" xfId="0" applyNumberFormat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0" xfId="0" applyFont="1" applyBorder="1"/>
    <xf numFmtId="3" fontId="2" fillId="0" borderId="0" xfId="0" applyNumberFormat="1" applyFont="1" applyBorder="1"/>
    <xf numFmtId="3" fontId="2" fillId="0" borderId="0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/>
    </xf>
    <xf numFmtId="3" fontId="4" fillId="3" borderId="9" xfId="0" applyNumberFormat="1" applyFont="1" applyFill="1" applyBorder="1" applyAlignment="1">
      <alignment horizontal="center"/>
    </xf>
    <xf numFmtId="4" fontId="4" fillId="4" borderId="8" xfId="0" applyNumberFormat="1" applyFont="1" applyFill="1" applyBorder="1" applyAlignment="1">
      <alignment horizontal="center"/>
    </xf>
    <xf numFmtId="4" fontId="4" fillId="5" borderId="8" xfId="0" applyNumberFormat="1" applyFont="1" applyFill="1" applyBorder="1" applyAlignment="1">
      <alignment horizontal="center"/>
    </xf>
    <xf numFmtId="3" fontId="0" fillId="0" borderId="2" xfId="0" applyNumberFormat="1" applyFill="1" applyBorder="1"/>
    <xf numFmtId="0" fontId="0" fillId="3" borderId="0" xfId="0" applyFill="1"/>
    <xf numFmtId="3" fontId="0" fillId="3" borderId="0" xfId="0" applyNumberFormat="1" applyFill="1"/>
    <xf numFmtId="0" fontId="0" fillId="4" borderId="0" xfId="0" applyFill="1"/>
    <xf numFmtId="3" fontId="0" fillId="4" borderId="0" xfId="0" applyNumberFormat="1" applyFill="1"/>
    <xf numFmtId="3" fontId="0" fillId="0" borderId="10" xfId="0" applyNumberFormat="1" applyBorder="1"/>
    <xf numFmtId="3" fontId="0" fillId="2" borderId="10" xfId="0" applyNumberFormat="1" applyFill="1" applyBorder="1"/>
    <xf numFmtId="3" fontId="0" fillId="4" borderId="10" xfId="0" applyNumberFormat="1" applyFill="1" applyBorder="1"/>
    <xf numFmtId="3" fontId="0" fillId="3" borderId="10" xfId="0" applyNumberFormat="1" applyFill="1" applyBorder="1"/>
    <xf numFmtId="4" fontId="0" fillId="0" borderId="0" xfId="0" applyNumberFormat="1"/>
    <xf numFmtId="164" fontId="0" fillId="0" borderId="0" xfId="0" applyNumberFormat="1"/>
    <xf numFmtId="1" fontId="0" fillId="0" borderId="0" xfId="0" applyNumberFormat="1"/>
    <xf numFmtId="3" fontId="0" fillId="0" borderId="12" xfId="0" applyNumberFormat="1" applyBorder="1"/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0" fillId="0" borderId="14" xfId="0" applyBorder="1"/>
    <xf numFmtId="0" fontId="0" fillId="0" borderId="0" xfId="0" applyBorder="1"/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/>
    <xf numFmtId="4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0" fillId="5" borderId="0" xfId="1" applyNumberFormat="1" applyFon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3" fontId="7" fillId="0" borderId="0" xfId="0" applyNumberFormat="1" applyFont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1" xfId="0" applyNumberFormat="1" applyFont="1" applyBorder="1"/>
    <xf numFmtId="3" fontId="7" fillId="0" borderId="2" xfId="0" applyNumberFormat="1" applyFont="1" applyBorder="1"/>
    <xf numFmtId="3" fontId="6" fillId="0" borderId="0" xfId="0" applyNumberFormat="1" applyFont="1"/>
    <xf numFmtId="3" fontId="6" fillId="0" borderId="0" xfId="0" applyNumberFormat="1" applyFont="1" applyBorder="1" applyAlignment="1">
      <alignment horizontal="right"/>
    </xf>
    <xf numFmtId="0" fontId="0" fillId="0" borderId="6" xfId="0" applyBorder="1"/>
    <xf numFmtId="3" fontId="7" fillId="0" borderId="15" xfId="0" applyNumberFormat="1" applyFont="1" applyBorder="1" applyAlignment="1">
      <alignment horizontal="center" vertical="top"/>
    </xf>
    <xf numFmtId="3" fontId="0" fillId="4" borderId="1" xfId="0" applyNumberFormat="1" applyFill="1" applyBorder="1"/>
    <xf numFmtId="3" fontId="0" fillId="0" borderId="0" xfId="0" applyNumberFormat="1" applyFill="1" applyBorder="1"/>
    <xf numFmtId="4" fontId="0" fillId="0" borderId="0" xfId="0" applyNumberFormat="1" applyBorder="1"/>
    <xf numFmtId="3" fontId="7" fillId="0" borderId="12" xfId="0" applyNumberFormat="1" applyFont="1" applyBorder="1"/>
    <xf numFmtId="4" fontId="0" fillId="6" borderId="0" xfId="0" applyNumberFormat="1" applyFill="1" applyBorder="1" applyAlignment="1">
      <alignment horizontal="center"/>
    </xf>
    <xf numFmtId="4" fontId="4" fillId="6" borderId="8" xfId="0" applyNumberFormat="1" applyFont="1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3" fontId="0" fillId="3" borderId="18" xfId="0" applyNumberForma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top" wrapText="1"/>
    </xf>
    <xf numFmtId="43" fontId="0" fillId="7" borderId="12" xfId="1" applyNumberFormat="1" applyFont="1" applyFill="1" applyBorder="1" applyAlignment="1">
      <alignment horizontal="center"/>
    </xf>
    <xf numFmtId="3" fontId="0" fillId="7" borderId="12" xfId="0" applyNumberFormat="1" applyFill="1" applyBorder="1" applyAlignment="1">
      <alignment horizontal="center"/>
    </xf>
    <xf numFmtId="3" fontId="0" fillId="7" borderId="19" xfId="0" applyNumberFormat="1" applyFill="1" applyBorder="1" applyAlignment="1">
      <alignment horizontal="center"/>
    </xf>
    <xf numFmtId="3" fontId="0" fillId="7" borderId="3" xfId="0" applyNumberFormat="1" applyFill="1" applyBorder="1" applyAlignment="1">
      <alignment horizontal="center"/>
    </xf>
    <xf numFmtId="0" fontId="8" fillId="0" borderId="19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left"/>
    </xf>
    <xf numFmtId="3" fontId="3" fillId="0" borderId="5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3" fontId="7" fillId="0" borderId="16" xfId="0" applyNumberFormat="1" applyFont="1" applyBorder="1" applyAlignment="1">
      <alignment horizontal="center" vertical="top" wrapText="1"/>
    </xf>
    <xf numFmtId="3" fontId="7" fillId="0" borderId="17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4" fillId="0" borderId="1" xfId="0" applyFont="1" applyBorder="1" applyAlignment="1">
      <alignment vertical="center" textRotation="90"/>
    </xf>
    <xf numFmtId="0" fontId="0" fillId="0" borderId="2" xfId="0" applyBorder="1" applyAlignment="1">
      <alignment vertical="center" textRotation="90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3"/>
  <sheetViews>
    <sheetView zoomScale="80" zoomScaleNormal="80" workbookViewId="0">
      <selection activeCell="B19" sqref="B19"/>
    </sheetView>
  </sheetViews>
  <sheetFormatPr defaultRowHeight="15.75" x14ac:dyDescent="0.25"/>
  <cols>
    <col min="1" max="1" width="11" customWidth="1"/>
    <col min="2" max="2" width="26.85546875" customWidth="1"/>
    <col min="3" max="3" width="10.7109375" customWidth="1"/>
    <col min="4" max="4" width="9.42578125" customWidth="1"/>
    <col min="5" max="5" width="6.28515625" style="9" customWidth="1"/>
    <col min="6" max="6" width="4.7109375" style="9" customWidth="1"/>
    <col min="7" max="7" width="11.7109375" customWidth="1"/>
    <col min="9" max="9" width="14.85546875" customWidth="1"/>
    <col min="10" max="10" width="13.85546875" customWidth="1"/>
    <col min="11" max="11" width="19.5703125" customWidth="1"/>
    <col min="12" max="12" width="12" bestFit="1" customWidth="1"/>
  </cols>
  <sheetData>
    <row r="1" spans="1:16" ht="81.75" customHeight="1" thickBot="1" x14ac:dyDescent="0.4">
      <c r="A1" s="82" t="s">
        <v>81</v>
      </c>
      <c r="B1" s="82"/>
      <c r="C1" s="82"/>
      <c r="D1" s="82"/>
      <c r="E1" s="82"/>
      <c r="F1" s="82"/>
      <c r="G1" s="82"/>
      <c r="H1" s="82"/>
      <c r="I1" s="82"/>
      <c r="J1" s="77">
        <v>1.27</v>
      </c>
    </row>
    <row r="2" spans="1:16" ht="63.75" thickBot="1" x14ac:dyDescent="0.3">
      <c r="A2" s="53" t="s">
        <v>72</v>
      </c>
      <c r="B2" s="54" t="s">
        <v>73</v>
      </c>
      <c r="C2" s="42" t="s">
        <v>64</v>
      </c>
      <c r="D2" s="42" t="s">
        <v>48</v>
      </c>
      <c r="E2" s="42" t="s">
        <v>66</v>
      </c>
      <c r="F2" s="42" t="s">
        <v>56</v>
      </c>
      <c r="G2" s="42" t="s">
        <v>67</v>
      </c>
      <c r="H2" s="42" t="s">
        <v>54</v>
      </c>
      <c r="I2" s="42" t="s">
        <v>55</v>
      </c>
      <c r="J2" s="43" t="s">
        <v>80</v>
      </c>
    </row>
    <row r="3" spans="1:16" x14ac:dyDescent="0.25">
      <c r="A3" s="44"/>
      <c r="B3" s="45"/>
      <c r="C3" s="46" t="s">
        <v>62</v>
      </c>
      <c r="D3" s="46" t="s">
        <v>62</v>
      </c>
      <c r="E3" s="46" t="s">
        <v>17</v>
      </c>
      <c r="F3" s="46" t="s">
        <v>17</v>
      </c>
      <c r="G3" s="46" t="s">
        <v>62</v>
      </c>
      <c r="H3" s="46" t="s">
        <v>62</v>
      </c>
      <c r="I3" s="46" t="s">
        <v>63</v>
      </c>
      <c r="J3" s="72" t="s">
        <v>63</v>
      </c>
    </row>
    <row r="4" spans="1:16" x14ac:dyDescent="0.25">
      <c r="A4" s="44" t="s">
        <v>47</v>
      </c>
      <c r="B4" s="47" t="s">
        <v>68</v>
      </c>
      <c r="C4" s="48">
        <f>(tételes!F6+tételes!F19)/1000</f>
        <v>0.55000000000000004</v>
      </c>
      <c r="D4" s="68">
        <f>tételes!F20/1000</f>
        <v>0.14000000000000001</v>
      </c>
      <c r="E4" s="49">
        <v>1</v>
      </c>
      <c r="F4" s="49">
        <v>0</v>
      </c>
      <c r="G4" s="50">
        <f>tételes!F9/1000</f>
        <v>0.38</v>
      </c>
      <c r="H4" s="51">
        <f>(tételes!F11+tételes!F24+tételes!F37)/1000</f>
        <v>0.54400000000000004</v>
      </c>
      <c r="I4" s="70">
        <f>(+tételes!F13+tételes!F27+tételes!F38)</f>
        <v>668</v>
      </c>
      <c r="J4" s="74">
        <f>tételes!F12+tételes!F25</f>
        <v>454</v>
      </c>
      <c r="K4" s="1"/>
      <c r="L4" s="38"/>
      <c r="M4" s="38"/>
    </row>
    <row r="5" spans="1:16" x14ac:dyDescent="0.25">
      <c r="A5" s="44" t="s">
        <v>49</v>
      </c>
      <c r="B5" s="47" t="s">
        <v>57</v>
      </c>
      <c r="C5" s="48">
        <f>tételes!F48/1000</f>
        <v>1.25</v>
      </c>
      <c r="D5" s="68">
        <f>tételes!F48/1000</f>
        <v>1.25</v>
      </c>
      <c r="E5" s="49">
        <v>1</v>
      </c>
      <c r="F5" s="49">
        <v>2</v>
      </c>
      <c r="G5" s="50">
        <v>0</v>
      </c>
      <c r="H5" s="51">
        <f>(tételes!F54+tételes!F66)/1000</f>
        <v>1.254</v>
      </c>
      <c r="I5" s="70">
        <f>tételes!F56+tételes!F67+tételes!F68</f>
        <v>1319</v>
      </c>
      <c r="J5" s="73">
        <v>0</v>
      </c>
      <c r="K5" s="1"/>
    </row>
    <row r="6" spans="1:16" x14ac:dyDescent="0.25">
      <c r="A6" s="44" t="s">
        <v>50</v>
      </c>
      <c r="B6" s="47" t="s">
        <v>58</v>
      </c>
      <c r="C6" s="48">
        <f>tételes!F84/1000</f>
        <v>0.91600000000000004</v>
      </c>
      <c r="D6" s="68">
        <f>tételes!F84/1000</f>
        <v>0.91600000000000004</v>
      </c>
      <c r="E6" s="49">
        <v>1</v>
      </c>
      <c r="F6" s="49">
        <v>0</v>
      </c>
      <c r="G6" s="50">
        <f>tételes!F98/1000</f>
        <v>9.8000000000000004E-2</v>
      </c>
      <c r="H6" s="51">
        <f>tételes!F90/1000</f>
        <v>0.88600000000000001</v>
      </c>
      <c r="I6" s="70">
        <f>tételes!F91+tételes!F92+tételes!F103+tételes!F104</f>
        <v>1086</v>
      </c>
      <c r="J6" s="73">
        <v>0</v>
      </c>
      <c r="K6" s="1"/>
    </row>
    <row r="7" spans="1:16" x14ac:dyDescent="0.25">
      <c r="A7" s="44" t="s">
        <v>51</v>
      </c>
      <c r="B7" s="47" t="s">
        <v>59</v>
      </c>
      <c r="C7" s="48">
        <f>tételes!F112/1000</f>
        <v>0.10299999999999999</v>
      </c>
      <c r="D7" s="68">
        <f>tételes!F112/1000</f>
        <v>0.10299999999999999</v>
      </c>
      <c r="E7" s="49">
        <v>0</v>
      </c>
      <c r="F7" s="49">
        <v>0</v>
      </c>
      <c r="G7" s="50">
        <v>0</v>
      </c>
      <c r="H7" s="51">
        <f>tételes!F118/1000</f>
        <v>0</v>
      </c>
      <c r="I7" s="70">
        <f>tételes!F120</f>
        <v>96</v>
      </c>
      <c r="J7" s="73">
        <v>0</v>
      </c>
      <c r="K7" s="1"/>
    </row>
    <row r="8" spans="1:16" x14ac:dyDescent="0.25">
      <c r="A8" s="44" t="s">
        <v>52</v>
      </c>
      <c r="B8" s="47" t="s">
        <v>60</v>
      </c>
      <c r="C8" s="48">
        <f>tételes!F128/1000</f>
        <v>1.141</v>
      </c>
      <c r="D8" s="68">
        <f>tételes!F128/1000</f>
        <v>1.141</v>
      </c>
      <c r="E8" s="49">
        <v>1</v>
      </c>
      <c r="F8" s="49">
        <v>0</v>
      </c>
      <c r="G8" s="50">
        <f>(tételes!F131+tételes!F144)/1000</f>
        <v>0.42</v>
      </c>
      <c r="H8" s="51">
        <f>(tételes!F134+tételes!F146)/1000</f>
        <v>1.1259999999999999</v>
      </c>
      <c r="I8" s="70">
        <f>tételes!F136+tételes!F135+tételes!F147+tételes!F148</f>
        <v>1216</v>
      </c>
      <c r="J8" s="73">
        <v>0</v>
      </c>
      <c r="K8" s="1"/>
      <c r="L8" s="38"/>
    </row>
    <row r="9" spans="1:16" ht="16.5" thickBot="1" x14ac:dyDescent="0.3">
      <c r="A9" s="44" t="s">
        <v>53</v>
      </c>
      <c r="B9" s="47" t="s">
        <v>61</v>
      </c>
      <c r="C9" s="48">
        <f>tételes!F156/1000</f>
        <v>0.45700000000000002</v>
      </c>
      <c r="D9" s="68">
        <v>0</v>
      </c>
      <c r="E9" s="49">
        <v>1</v>
      </c>
      <c r="F9" s="49">
        <v>0</v>
      </c>
      <c r="G9" s="50">
        <f>tételes!F157/1000</f>
        <v>0.42699999999999999</v>
      </c>
      <c r="H9" s="51">
        <f>tételes!F162/1000+0.03</f>
        <v>0.45699999999999996</v>
      </c>
      <c r="I9" s="71">
        <f>tételes!F164+tételes!F165+tételes!F178+tételes!F179</f>
        <v>587</v>
      </c>
      <c r="J9" s="75">
        <f>tételes!F163+tételes!F177</f>
        <v>894</v>
      </c>
      <c r="K9" s="1"/>
    </row>
    <row r="10" spans="1:16" ht="19.5" thickBot="1" x14ac:dyDescent="0.35">
      <c r="A10" s="52" t="s">
        <v>65</v>
      </c>
      <c r="B10" s="16"/>
      <c r="C10" s="18">
        <f>SUM(C4:C9)</f>
        <v>4.4170000000000007</v>
      </c>
      <c r="D10" s="69">
        <f t="shared" ref="D10:I10" si="0">SUM(D4:D9)</f>
        <v>3.5500000000000003</v>
      </c>
      <c r="E10" s="25">
        <f t="shared" si="0"/>
        <v>5</v>
      </c>
      <c r="F10" s="25">
        <f t="shared" si="0"/>
        <v>2</v>
      </c>
      <c r="G10" s="28">
        <f t="shared" si="0"/>
        <v>1.325</v>
      </c>
      <c r="H10" s="27">
        <f t="shared" si="0"/>
        <v>4.2670000000000003</v>
      </c>
      <c r="I10" s="26">
        <f t="shared" si="0"/>
        <v>4972</v>
      </c>
      <c r="J10" s="76">
        <f>SUM(J4:J9)</f>
        <v>1348</v>
      </c>
    </row>
    <row r="11" spans="1:16" x14ac:dyDescent="0.25">
      <c r="J11" s="5"/>
      <c r="L11" s="39"/>
      <c r="P11" s="40"/>
    </row>
    <row r="12" spans="1:16" x14ac:dyDescent="0.25">
      <c r="B12" s="19"/>
      <c r="J12" s="5"/>
      <c r="L12" s="39"/>
      <c r="P12" s="40"/>
    </row>
    <row r="15" spans="1:16" ht="12.75" customHeight="1" x14ac:dyDescent="0.25"/>
    <row r="17" ht="3" customHeight="1" x14ac:dyDescent="0.25"/>
    <row r="93" spans="5:6" ht="18.75" customHeight="1" x14ac:dyDescent="0.25">
      <c r="E93" s="83"/>
      <c r="F93" s="83"/>
    </row>
  </sheetData>
  <mergeCells count="2">
    <mergeCell ref="A1:I1"/>
    <mergeCell ref="E93:F9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7"/>
  <sheetViews>
    <sheetView tabSelected="1" view="pageBreakPreview" zoomScale="110" zoomScaleNormal="100" zoomScaleSheetLayoutView="110" workbookViewId="0">
      <selection activeCell="K1" sqref="K1:K1048576"/>
    </sheetView>
  </sheetViews>
  <sheetFormatPr defaultRowHeight="15" x14ac:dyDescent="0.25"/>
  <cols>
    <col min="1" max="1" width="4" customWidth="1"/>
    <col min="2" max="3" width="2.85546875" customWidth="1"/>
    <col min="4" max="4" width="33.42578125" customWidth="1"/>
    <col min="5" max="5" width="9.5703125" customWidth="1"/>
    <col min="6" max="6" width="7" style="1" customWidth="1"/>
    <col min="7" max="7" width="3.85546875" style="20" customWidth="1"/>
    <col min="8" max="9" width="8.42578125" style="10" hidden="1" customWidth="1"/>
    <col min="10" max="10" width="8.42578125" style="60" customWidth="1"/>
    <col min="11" max="11" width="9.140625" style="1"/>
    <col min="12" max="12" width="13.28515625" customWidth="1"/>
    <col min="13" max="13" width="13.85546875" customWidth="1"/>
  </cols>
  <sheetData>
    <row r="1" spans="1:12" ht="23.25" customHeight="1" thickBot="1" x14ac:dyDescent="0.3">
      <c r="D1" t="s">
        <v>71</v>
      </c>
      <c r="F1" s="63" t="s">
        <v>69</v>
      </c>
      <c r="G1" s="63" t="s">
        <v>70</v>
      </c>
      <c r="H1" s="84" t="s">
        <v>75</v>
      </c>
      <c r="I1" s="85"/>
      <c r="L1" s="1"/>
    </row>
    <row r="2" spans="1:12" ht="21" customHeight="1" thickBot="1" x14ac:dyDescent="0.35">
      <c r="A2" s="86" t="s">
        <v>5</v>
      </c>
      <c r="B2" s="92" t="s">
        <v>0</v>
      </c>
      <c r="C2" s="93"/>
      <c r="D2" s="94"/>
      <c r="F2" s="1">
        <v>380</v>
      </c>
      <c r="I2" s="66">
        <v>1.1000000000000001</v>
      </c>
    </row>
    <row r="3" spans="1:12" ht="15" customHeight="1" thickBot="1" x14ac:dyDescent="0.3">
      <c r="A3" s="90"/>
      <c r="D3" t="s">
        <v>13</v>
      </c>
      <c r="F3" s="34">
        <f>150+4*30</f>
        <v>270</v>
      </c>
      <c r="G3" s="55" t="s">
        <v>14</v>
      </c>
      <c r="H3" s="2">
        <v>6000</v>
      </c>
      <c r="I3" s="41">
        <f>H3*I$2</f>
        <v>6600.0000000000009</v>
      </c>
    </row>
    <row r="4" spans="1:12" ht="15" customHeight="1" x14ac:dyDescent="0.25">
      <c r="A4" s="90"/>
      <c r="D4" t="s">
        <v>15</v>
      </c>
      <c r="F4" s="1">
        <v>600</v>
      </c>
      <c r="G4" s="55" t="s">
        <v>6</v>
      </c>
      <c r="H4" s="3">
        <v>6000</v>
      </c>
      <c r="I4" s="41">
        <f t="shared" ref="I4:I42" si="0">H4*I$2</f>
        <v>6600.0000000000009</v>
      </c>
    </row>
    <row r="5" spans="1:12" ht="15" customHeight="1" x14ac:dyDescent="0.25">
      <c r="A5" s="90"/>
      <c r="D5" t="s">
        <v>16</v>
      </c>
      <c r="F5" s="1">
        <v>12</v>
      </c>
      <c r="G5" s="55" t="s">
        <v>17</v>
      </c>
      <c r="H5" s="3">
        <v>35000</v>
      </c>
      <c r="I5" s="41">
        <f t="shared" si="0"/>
        <v>38500</v>
      </c>
    </row>
    <row r="6" spans="1:12" ht="15" customHeight="1" x14ac:dyDescent="0.25">
      <c r="A6" s="90"/>
      <c r="C6" t="s">
        <v>3</v>
      </c>
      <c r="F6" s="1">
        <v>380</v>
      </c>
      <c r="G6" s="55"/>
      <c r="H6" s="3"/>
      <c r="I6" s="41">
        <f t="shared" si="0"/>
        <v>0</v>
      </c>
    </row>
    <row r="7" spans="1:12" ht="15" customHeight="1" x14ac:dyDescent="0.25">
      <c r="A7" s="90"/>
      <c r="D7" t="s">
        <v>9</v>
      </c>
      <c r="F7" s="1">
        <v>0</v>
      </c>
      <c r="G7" s="55" t="s">
        <v>14</v>
      </c>
      <c r="H7" s="3" t="e">
        <f>#REF!</f>
        <v>#REF!</v>
      </c>
      <c r="I7" s="41" t="e">
        <f t="shared" si="0"/>
        <v>#REF!</v>
      </c>
    </row>
    <row r="8" spans="1:12" ht="15" customHeight="1" thickBot="1" x14ac:dyDescent="0.3">
      <c r="A8" s="90"/>
      <c r="D8" t="s">
        <v>10</v>
      </c>
      <c r="F8" s="1">
        <v>0</v>
      </c>
      <c r="G8" s="55" t="s">
        <v>14</v>
      </c>
      <c r="H8" s="3" t="e">
        <f>#REF!</f>
        <v>#REF!</v>
      </c>
      <c r="I8" s="41" t="e">
        <f t="shared" si="0"/>
        <v>#REF!</v>
      </c>
    </row>
    <row r="9" spans="1:12" ht="15" customHeight="1" thickBot="1" x14ac:dyDescent="0.3">
      <c r="A9" s="90"/>
      <c r="D9" s="14" t="s">
        <v>11</v>
      </c>
      <c r="E9" s="14"/>
      <c r="F9" s="35">
        <f>F6</f>
        <v>380</v>
      </c>
      <c r="G9" s="55" t="s">
        <v>14</v>
      </c>
      <c r="H9" s="3">
        <f>0.06*60000*7</f>
        <v>25200</v>
      </c>
      <c r="I9" s="41">
        <f t="shared" si="0"/>
        <v>27720.000000000004</v>
      </c>
    </row>
    <row r="10" spans="1:12" ht="15" customHeight="1" x14ac:dyDescent="0.25">
      <c r="A10" s="90"/>
      <c r="D10" t="s">
        <v>19</v>
      </c>
      <c r="F10" s="1">
        <v>0</v>
      </c>
      <c r="G10" s="55" t="s">
        <v>18</v>
      </c>
      <c r="H10" s="3" t="e">
        <f>#REF!</f>
        <v>#REF!</v>
      </c>
      <c r="I10" s="41" t="e">
        <f t="shared" si="0"/>
        <v>#REF!</v>
      </c>
    </row>
    <row r="11" spans="1:12" ht="15" customHeight="1" x14ac:dyDescent="0.25">
      <c r="A11" s="90"/>
      <c r="D11" s="32" t="s">
        <v>4</v>
      </c>
      <c r="E11" s="33"/>
      <c r="F11" s="33">
        <f>363+15+5</f>
        <v>383</v>
      </c>
      <c r="G11" s="55" t="s">
        <v>14</v>
      </c>
      <c r="H11" s="3" t="e">
        <f>#REF!</f>
        <v>#REF!</v>
      </c>
      <c r="I11" s="41" t="e">
        <f t="shared" si="0"/>
        <v>#REF!</v>
      </c>
    </row>
    <row r="12" spans="1:12" ht="15" customHeight="1" x14ac:dyDescent="0.25">
      <c r="A12" s="90"/>
      <c r="D12" s="15" t="s">
        <v>78</v>
      </c>
      <c r="E12" s="13"/>
      <c r="F12" s="13">
        <v>330</v>
      </c>
      <c r="G12" s="55" t="s">
        <v>14</v>
      </c>
      <c r="H12" s="3" t="e">
        <f>#REF!/1.5*2</f>
        <v>#REF!</v>
      </c>
      <c r="I12" s="41" t="e">
        <f t="shared" si="0"/>
        <v>#REF!</v>
      </c>
    </row>
    <row r="13" spans="1:12" ht="15" customHeight="1" thickBot="1" x14ac:dyDescent="0.3">
      <c r="A13" s="90"/>
      <c r="D13" s="30" t="s">
        <v>7</v>
      </c>
      <c r="E13" s="30"/>
      <c r="F13" s="31">
        <v>400</v>
      </c>
      <c r="G13" s="55" t="s">
        <v>14</v>
      </c>
      <c r="H13" s="3">
        <v>45000</v>
      </c>
      <c r="I13" s="41">
        <f t="shared" si="0"/>
        <v>49500.000000000007</v>
      </c>
    </row>
    <row r="14" spans="1:12" ht="15" customHeight="1" thickBot="1" x14ac:dyDescent="0.3">
      <c r="A14" s="90"/>
      <c r="D14" t="s">
        <v>1</v>
      </c>
      <c r="F14" s="34">
        <f>F6</f>
        <v>380</v>
      </c>
      <c r="G14" s="55" t="s">
        <v>14</v>
      </c>
      <c r="H14" s="3">
        <v>14000</v>
      </c>
      <c r="I14" s="41">
        <f t="shared" si="0"/>
        <v>15400.000000000002</v>
      </c>
    </row>
    <row r="15" spans="1:12" ht="15" customHeight="1" x14ac:dyDescent="0.25">
      <c r="A15" s="90"/>
      <c r="D15" t="s">
        <v>2</v>
      </c>
      <c r="F15" s="1">
        <v>8</v>
      </c>
      <c r="G15" s="55" t="s">
        <v>14</v>
      </c>
      <c r="H15" s="3">
        <v>100000</v>
      </c>
      <c r="I15" s="41">
        <f t="shared" si="0"/>
        <v>110000.00000000001</v>
      </c>
    </row>
    <row r="16" spans="1:12" ht="15" customHeight="1" thickBot="1" x14ac:dyDescent="0.3">
      <c r="A16" s="90"/>
      <c r="D16" t="s">
        <v>76</v>
      </c>
      <c r="F16" s="1">
        <f>F3/15*2</f>
        <v>36</v>
      </c>
      <c r="G16" s="55" t="s">
        <v>17</v>
      </c>
      <c r="H16" s="4">
        <v>18000</v>
      </c>
      <c r="I16" s="41">
        <f t="shared" si="0"/>
        <v>19800</v>
      </c>
    </row>
    <row r="17" spans="1:10" ht="15" customHeight="1" x14ac:dyDescent="0.25">
      <c r="A17" s="90"/>
      <c r="D17" t="s">
        <v>12</v>
      </c>
      <c r="G17" s="55"/>
      <c r="I17" s="41"/>
      <c r="J17" s="81"/>
    </row>
    <row r="18" spans="1:10" ht="15" customHeight="1" x14ac:dyDescent="0.25">
      <c r="A18" s="90"/>
      <c r="G18" s="55"/>
      <c r="I18" s="41"/>
    </row>
    <row r="19" spans="1:10" ht="15" customHeight="1" thickBot="1" x14ac:dyDescent="0.3">
      <c r="A19" s="90"/>
      <c r="C19" t="s">
        <v>8</v>
      </c>
      <c r="F19" s="1">
        <f>550-380</f>
        <v>170</v>
      </c>
      <c r="G19" s="55"/>
      <c r="I19" s="41"/>
    </row>
    <row r="20" spans="1:10" ht="15" customHeight="1" thickBot="1" x14ac:dyDescent="0.3">
      <c r="A20" s="90"/>
      <c r="D20" t="s">
        <v>9</v>
      </c>
      <c r="F20" s="34">
        <f>F19-30</f>
        <v>140</v>
      </c>
      <c r="G20" s="55" t="s">
        <v>14</v>
      </c>
      <c r="H20" s="2" t="e">
        <f>#REF!</f>
        <v>#REF!</v>
      </c>
      <c r="I20" s="41" t="e">
        <f t="shared" si="0"/>
        <v>#REF!</v>
      </c>
    </row>
    <row r="21" spans="1:10" ht="15" customHeight="1" x14ac:dyDescent="0.25">
      <c r="A21" s="90"/>
      <c r="D21" t="s">
        <v>10</v>
      </c>
      <c r="F21" s="1">
        <v>0</v>
      </c>
      <c r="G21" s="55" t="s">
        <v>14</v>
      </c>
      <c r="H21" s="3" t="e">
        <f>#REF!</f>
        <v>#REF!</v>
      </c>
      <c r="I21" s="41" t="e">
        <f t="shared" si="0"/>
        <v>#REF!</v>
      </c>
    </row>
    <row r="22" spans="1:10" ht="15" customHeight="1" x14ac:dyDescent="0.25">
      <c r="A22" s="90"/>
      <c r="D22" s="14" t="s">
        <v>11</v>
      </c>
      <c r="E22" s="14"/>
      <c r="F22" s="11">
        <v>0</v>
      </c>
      <c r="G22" s="55" t="s">
        <v>14</v>
      </c>
      <c r="H22" s="3">
        <f>H$9</f>
        <v>25200</v>
      </c>
      <c r="I22" s="41">
        <f t="shared" si="0"/>
        <v>27720.000000000004</v>
      </c>
    </row>
    <row r="23" spans="1:10" ht="15" customHeight="1" thickBot="1" x14ac:dyDescent="0.3">
      <c r="A23" s="90"/>
      <c r="D23" t="s">
        <v>19</v>
      </c>
      <c r="F23" s="1">
        <v>0</v>
      </c>
      <c r="G23" s="55" t="s">
        <v>18</v>
      </c>
      <c r="H23" s="3" t="e">
        <f>#REF!</f>
        <v>#REF!</v>
      </c>
      <c r="I23" s="41" t="e">
        <f t="shared" si="0"/>
        <v>#REF!</v>
      </c>
    </row>
    <row r="24" spans="1:10" ht="15" customHeight="1" x14ac:dyDescent="0.25">
      <c r="A24" s="90"/>
      <c r="D24" s="32" t="s">
        <v>4</v>
      </c>
      <c r="E24" s="33"/>
      <c r="F24" s="64">
        <f>F19-43</f>
        <v>127</v>
      </c>
      <c r="G24" s="55" t="s">
        <v>14</v>
      </c>
      <c r="H24" s="3" t="e">
        <f>#REF!</f>
        <v>#REF!</v>
      </c>
      <c r="I24" s="41" t="e">
        <f t="shared" si="0"/>
        <v>#REF!</v>
      </c>
    </row>
    <row r="25" spans="1:10" ht="15" customHeight="1" x14ac:dyDescent="0.25">
      <c r="A25" s="90"/>
      <c r="D25" s="15" t="s">
        <v>78</v>
      </c>
      <c r="E25" s="13"/>
      <c r="F25" s="65">
        <v>124</v>
      </c>
      <c r="G25" s="55" t="s">
        <v>14</v>
      </c>
      <c r="H25" s="3" t="e">
        <f>#REF!/1.5*2</f>
        <v>#REF!</v>
      </c>
      <c r="I25" s="41" t="e">
        <f t="shared" si="0"/>
        <v>#REF!</v>
      </c>
    </row>
    <row r="26" spans="1:10" ht="15" customHeight="1" thickBot="1" x14ac:dyDescent="0.3">
      <c r="A26" s="90"/>
      <c r="D26" s="30" t="s">
        <v>7</v>
      </c>
      <c r="E26" s="30"/>
      <c r="F26" s="31">
        <v>0</v>
      </c>
      <c r="G26" s="55" t="s">
        <v>14</v>
      </c>
      <c r="H26" s="3">
        <v>45000</v>
      </c>
      <c r="I26" s="41">
        <f t="shared" si="0"/>
        <v>49500.000000000007</v>
      </c>
    </row>
    <row r="27" spans="1:10" ht="15" customHeight="1" thickBot="1" x14ac:dyDescent="0.3">
      <c r="A27" s="90"/>
      <c r="D27" s="30" t="s">
        <v>26</v>
      </c>
      <c r="E27" s="30"/>
      <c r="F27" s="37">
        <f>F19</f>
        <v>170</v>
      </c>
      <c r="G27" s="55" t="s">
        <v>14</v>
      </c>
      <c r="H27" s="3">
        <v>8000</v>
      </c>
      <c r="I27" s="41">
        <f t="shared" si="0"/>
        <v>8800</v>
      </c>
    </row>
    <row r="28" spans="1:10" ht="15" customHeight="1" thickBot="1" x14ac:dyDescent="0.3">
      <c r="A28" s="90"/>
      <c r="D28" t="s">
        <v>1</v>
      </c>
      <c r="F28" s="34">
        <f>F20</f>
        <v>140</v>
      </c>
      <c r="G28" s="55" t="s">
        <v>14</v>
      </c>
      <c r="H28" s="3">
        <v>14000</v>
      </c>
      <c r="I28" s="41">
        <f t="shared" si="0"/>
        <v>15400.000000000002</v>
      </c>
    </row>
    <row r="29" spans="1:10" ht="15" customHeight="1" x14ac:dyDescent="0.25">
      <c r="A29" s="90"/>
      <c r="D29" t="s">
        <v>2</v>
      </c>
      <c r="F29" s="1">
        <v>0</v>
      </c>
      <c r="G29" s="55" t="s">
        <v>14</v>
      </c>
      <c r="H29" s="3">
        <v>50000</v>
      </c>
      <c r="I29" s="41">
        <f t="shared" si="0"/>
        <v>55000.000000000007</v>
      </c>
    </row>
    <row r="30" spans="1:10" ht="15" customHeight="1" thickBot="1" x14ac:dyDescent="0.3">
      <c r="A30" s="90"/>
      <c r="D30" t="s">
        <v>76</v>
      </c>
      <c r="F30" s="1">
        <f>F19/15*2</f>
        <v>22.666666666666668</v>
      </c>
      <c r="G30" s="55" t="s">
        <v>17</v>
      </c>
      <c r="H30" s="4">
        <v>18000</v>
      </c>
      <c r="I30" s="41">
        <f t="shared" si="0"/>
        <v>19800</v>
      </c>
    </row>
    <row r="31" spans="1:10" ht="15" customHeight="1" x14ac:dyDescent="0.25">
      <c r="A31" s="90"/>
      <c r="D31" t="s">
        <v>12</v>
      </c>
      <c r="G31" s="55"/>
      <c r="I31" s="41"/>
      <c r="J31" s="81"/>
    </row>
    <row r="32" spans="1:10" ht="15" customHeight="1" thickBot="1" x14ac:dyDescent="0.3">
      <c r="A32" s="90"/>
      <c r="C32" t="s">
        <v>22</v>
      </c>
      <c r="F32" s="1">
        <v>1</v>
      </c>
      <c r="G32" s="55"/>
      <c r="I32" s="41"/>
    </row>
    <row r="33" spans="1:10" ht="15" customHeight="1" x14ac:dyDescent="0.25">
      <c r="A33" s="90"/>
      <c r="D33" t="s">
        <v>9</v>
      </c>
      <c r="F33" s="1">
        <f>78+20</f>
        <v>98</v>
      </c>
      <c r="G33" s="55" t="s">
        <v>14</v>
      </c>
      <c r="H33" s="2" t="e">
        <f>#REF!</f>
        <v>#REF!</v>
      </c>
      <c r="I33" s="41" t="e">
        <f t="shared" si="0"/>
        <v>#REF!</v>
      </c>
    </row>
    <row r="34" spans="1:10" ht="15" customHeight="1" x14ac:dyDescent="0.25">
      <c r="A34" s="90"/>
      <c r="D34" t="s">
        <v>10</v>
      </c>
      <c r="F34" s="1">
        <v>0</v>
      </c>
      <c r="G34" s="55" t="s">
        <v>14</v>
      </c>
      <c r="H34" s="3" t="e">
        <f>#REF!</f>
        <v>#REF!</v>
      </c>
      <c r="I34" s="41" t="e">
        <f t="shared" si="0"/>
        <v>#REF!</v>
      </c>
    </row>
    <row r="35" spans="1:10" ht="15" customHeight="1" x14ac:dyDescent="0.25">
      <c r="A35" s="90"/>
      <c r="D35" s="14" t="s">
        <v>11</v>
      </c>
      <c r="E35" s="14"/>
      <c r="F35" s="11">
        <v>0</v>
      </c>
      <c r="G35" s="55" t="s">
        <v>14</v>
      </c>
      <c r="H35" s="3">
        <f>H$9</f>
        <v>25200</v>
      </c>
      <c r="I35" s="41">
        <f t="shared" si="0"/>
        <v>27720.000000000004</v>
      </c>
    </row>
    <row r="36" spans="1:10" ht="15" customHeight="1" x14ac:dyDescent="0.25">
      <c r="A36" s="90"/>
      <c r="D36" t="s">
        <v>19</v>
      </c>
      <c r="F36" s="1">
        <v>0</v>
      </c>
      <c r="G36" s="55" t="s">
        <v>18</v>
      </c>
      <c r="H36" s="3" t="e">
        <f>#REF!</f>
        <v>#REF!</v>
      </c>
      <c r="I36" s="41" t="e">
        <f t="shared" si="0"/>
        <v>#REF!</v>
      </c>
    </row>
    <row r="37" spans="1:10" ht="15" customHeight="1" thickBot="1" x14ac:dyDescent="0.3">
      <c r="A37" s="90"/>
      <c r="D37" s="32" t="s">
        <v>4</v>
      </c>
      <c r="E37" s="33"/>
      <c r="F37" s="33">
        <f>2*17</f>
        <v>34</v>
      </c>
      <c r="G37" s="55" t="s">
        <v>14</v>
      </c>
      <c r="H37" s="3" t="e">
        <f>#REF!</f>
        <v>#REF!</v>
      </c>
      <c r="I37" s="41" t="e">
        <f t="shared" si="0"/>
        <v>#REF!</v>
      </c>
    </row>
    <row r="38" spans="1:10" ht="15" customHeight="1" thickBot="1" x14ac:dyDescent="0.3">
      <c r="A38" s="90"/>
      <c r="D38" s="30" t="s">
        <v>7</v>
      </c>
      <c r="E38" s="30"/>
      <c r="F38" s="37">
        <f>F33</f>
        <v>98</v>
      </c>
      <c r="G38" s="55" t="s">
        <v>14</v>
      </c>
      <c r="H38" s="3">
        <v>45000</v>
      </c>
      <c r="I38" s="41">
        <f t="shared" si="0"/>
        <v>49500.000000000007</v>
      </c>
    </row>
    <row r="39" spans="1:10" ht="15" customHeight="1" thickBot="1" x14ac:dyDescent="0.3">
      <c r="A39" s="90"/>
      <c r="D39" s="30" t="s">
        <v>26</v>
      </c>
      <c r="E39" s="30"/>
      <c r="F39" s="31">
        <v>0</v>
      </c>
      <c r="G39" s="55" t="s">
        <v>14</v>
      </c>
      <c r="H39" s="3">
        <v>8000</v>
      </c>
      <c r="I39" s="41">
        <f t="shared" si="0"/>
        <v>8800</v>
      </c>
    </row>
    <row r="40" spans="1:10" ht="15" customHeight="1" thickBot="1" x14ac:dyDescent="0.3">
      <c r="A40" s="90"/>
      <c r="D40" t="s">
        <v>1</v>
      </c>
      <c r="F40" s="34">
        <f>F33</f>
        <v>98</v>
      </c>
      <c r="G40" s="55" t="s">
        <v>14</v>
      </c>
      <c r="H40" s="3">
        <v>14000</v>
      </c>
      <c r="I40" s="41">
        <f t="shared" si="0"/>
        <v>15400.000000000002</v>
      </c>
    </row>
    <row r="41" spans="1:10" ht="15" customHeight="1" x14ac:dyDescent="0.25">
      <c r="A41" s="90"/>
      <c r="D41" t="s">
        <v>2</v>
      </c>
      <c r="F41" s="1">
        <v>0</v>
      </c>
      <c r="G41" s="55" t="s">
        <v>14</v>
      </c>
      <c r="H41" s="3">
        <v>50000</v>
      </c>
      <c r="I41" s="41">
        <f t="shared" si="0"/>
        <v>55000.000000000007</v>
      </c>
    </row>
    <row r="42" spans="1:10" ht="15" customHeight="1" thickBot="1" x14ac:dyDescent="0.3">
      <c r="A42" s="91"/>
      <c r="G42" s="55"/>
      <c r="H42" s="4"/>
      <c r="I42" s="41">
        <f t="shared" si="0"/>
        <v>0</v>
      </c>
    </row>
    <row r="43" spans="1:10" ht="15" customHeight="1" thickBot="1" x14ac:dyDescent="0.3">
      <c r="D43" t="s">
        <v>12</v>
      </c>
      <c r="G43" s="1"/>
      <c r="I43" s="41"/>
      <c r="J43" s="79"/>
    </row>
    <row r="44" spans="1:10" ht="21.75" customHeight="1" thickBot="1" x14ac:dyDescent="0.4">
      <c r="A44" s="6" t="s">
        <v>20</v>
      </c>
      <c r="B44" s="7"/>
      <c r="C44" s="7"/>
      <c r="D44" s="7"/>
      <c r="E44" s="7"/>
      <c r="F44" s="8"/>
      <c r="G44" s="56"/>
      <c r="H44" s="8"/>
      <c r="I44" s="8"/>
      <c r="J44" s="80"/>
    </row>
    <row r="45" spans="1:10" ht="15" customHeight="1" x14ac:dyDescent="0.25">
      <c r="G45" s="55"/>
      <c r="I45" s="41"/>
    </row>
    <row r="46" spans="1:10" ht="15" customHeight="1" thickBot="1" x14ac:dyDescent="0.3">
      <c r="G46" s="55"/>
      <c r="I46" s="41"/>
    </row>
    <row r="47" spans="1:10" ht="21" customHeight="1" thickBot="1" x14ac:dyDescent="0.35">
      <c r="A47" s="86" t="s">
        <v>23</v>
      </c>
      <c r="B47" s="52" t="s">
        <v>24</v>
      </c>
      <c r="C47" s="17"/>
      <c r="D47" s="62"/>
      <c r="G47" s="55"/>
      <c r="I47" s="41"/>
    </row>
    <row r="48" spans="1:10" ht="15" customHeight="1" thickBot="1" x14ac:dyDescent="0.3">
      <c r="A48" s="90"/>
      <c r="C48" t="s">
        <v>31</v>
      </c>
      <c r="F48" s="1">
        <f>1800-550</f>
        <v>1250</v>
      </c>
      <c r="G48" s="55"/>
      <c r="I48" s="41"/>
    </row>
    <row r="49" spans="1:11" ht="15" customHeight="1" x14ac:dyDescent="0.25">
      <c r="A49" s="90"/>
      <c r="B49" s="5"/>
      <c r="D49" t="s">
        <v>9</v>
      </c>
      <c r="F49" s="1">
        <f>1800-550-30</f>
        <v>1220</v>
      </c>
      <c r="G49" s="55" t="s">
        <v>14</v>
      </c>
      <c r="H49" s="2" t="e">
        <f>#REF!</f>
        <v>#REF!</v>
      </c>
      <c r="I49" s="41" t="e">
        <f t="shared" ref="I49:I99" si="1">H49*I$2</f>
        <v>#REF!</v>
      </c>
    </row>
    <row r="50" spans="1:11" ht="15" customHeight="1" x14ac:dyDescent="0.25">
      <c r="A50" s="90"/>
      <c r="D50" t="s">
        <v>10</v>
      </c>
      <c r="F50" s="1">
        <v>0</v>
      </c>
      <c r="G50" s="55" t="s">
        <v>14</v>
      </c>
      <c r="H50" s="3" t="e">
        <f>#REF!</f>
        <v>#REF!</v>
      </c>
      <c r="I50" s="41" t="e">
        <f t="shared" si="1"/>
        <v>#REF!</v>
      </c>
    </row>
    <row r="51" spans="1:11" ht="15" customHeight="1" x14ac:dyDescent="0.25">
      <c r="A51" s="90"/>
      <c r="D51" s="14" t="s">
        <v>11</v>
      </c>
      <c r="E51" s="14"/>
      <c r="F51" s="11">
        <v>0</v>
      </c>
      <c r="G51" s="55" t="s">
        <v>14</v>
      </c>
      <c r="H51" s="3">
        <f>H$9</f>
        <v>25200</v>
      </c>
      <c r="I51" s="41">
        <f t="shared" si="1"/>
        <v>27720.000000000004</v>
      </c>
    </row>
    <row r="52" spans="1:11" ht="15" customHeight="1" x14ac:dyDescent="0.25">
      <c r="A52" s="90"/>
      <c r="D52" t="s">
        <v>25</v>
      </c>
      <c r="F52" s="1">
        <f>240*3.5/2</f>
        <v>420</v>
      </c>
      <c r="G52" s="55" t="s">
        <v>6</v>
      </c>
      <c r="H52" s="3" t="e">
        <f>#REF!</f>
        <v>#REF!</v>
      </c>
      <c r="I52" s="41" t="e">
        <f t="shared" si="1"/>
        <v>#REF!</v>
      </c>
    </row>
    <row r="53" spans="1:11" ht="15" customHeight="1" thickBot="1" x14ac:dyDescent="0.3">
      <c r="A53" s="90"/>
      <c r="D53" t="s">
        <v>19</v>
      </c>
      <c r="F53" s="13">
        <v>29000</v>
      </c>
      <c r="G53" s="55" t="s">
        <v>18</v>
      </c>
      <c r="H53" s="3" t="e">
        <f>#REF!</f>
        <v>#REF!</v>
      </c>
      <c r="I53" s="41" t="e">
        <f t="shared" si="1"/>
        <v>#REF!</v>
      </c>
      <c r="K53" s="12"/>
    </row>
    <row r="54" spans="1:11" ht="15" customHeight="1" thickBot="1" x14ac:dyDescent="0.3">
      <c r="A54" s="90"/>
      <c r="D54" s="32" t="s">
        <v>4</v>
      </c>
      <c r="E54" s="33"/>
      <c r="F54" s="36">
        <f>F49</f>
        <v>1220</v>
      </c>
      <c r="G54" s="55" t="s">
        <v>14</v>
      </c>
      <c r="H54" s="3" t="e">
        <f>#REF!</f>
        <v>#REF!</v>
      </c>
      <c r="I54" s="41" t="e">
        <f t="shared" si="1"/>
        <v>#REF!</v>
      </c>
    </row>
    <row r="55" spans="1:11" ht="15" customHeight="1" thickBot="1" x14ac:dyDescent="0.3">
      <c r="A55" s="90"/>
      <c r="D55" t="s">
        <v>7</v>
      </c>
      <c r="F55" s="1">
        <v>50</v>
      </c>
      <c r="G55" s="55" t="s">
        <v>14</v>
      </c>
      <c r="H55" s="3">
        <v>55000</v>
      </c>
      <c r="I55" s="41">
        <f t="shared" si="1"/>
        <v>60500.000000000007</v>
      </c>
    </row>
    <row r="56" spans="1:11" ht="15" customHeight="1" thickBot="1" x14ac:dyDescent="0.3">
      <c r="A56" s="90"/>
      <c r="D56" s="30" t="s">
        <v>26</v>
      </c>
      <c r="E56" s="30"/>
      <c r="F56" s="37">
        <f>F49</f>
        <v>1220</v>
      </c>
      <c r="G56" s="55" t="s">
        <v>14</v>
      </c>
      <c r="H56" s="3">
        <v>8000</v>
      </c>
      <c r="I56" s="41">
        <f t="shared" si="1"/>
        <v>8800</v>
      </c>
    </row>
    <row r="57" spans="1:11" ht="15" customHeight="1" x14ac:dyDescent="0.25">
      <c r="A57" s="90"/>
      <c r="D57" s="30" t="s">
        <v>1</v>
      </c>
      <c r="E57" s="30"/>
      <c r="F57" s="31">
        <v>0</v>
      </c>
      <c r="G57" s="55" t="s">
        <v>14</v>
      </c>
      <c r="H57" s="3">
        <v>14000</v>
      </c>
      <c r="I57" s="41">
        <f t="shared" si="1"/>
        <v>15400.000000000002</v>
      </c>
    </row>
    <row r="58" spans="1:11" ht="15" customHeight="1" x14ac:dyDescent="0.25">
      <c r="A58" s="90"/>
      <c r="D58" t="s">
        <v>2</v>
      </c>
      <c r="F58" s="1">
        <v>50</v>
      </c>
      <c r="G58" s="55" t="s">
        <v>14</v>
      </c>
      <c r="H58" s="3">
        <v>40000</v>
      </c>
      <c r="I58" s="41">
        <f t="shared" si="1"/>
        <v>44000</v>
      </c>
    </row>
    <row r="59" spans="1:11" ht="15" customHeight="1" thickBot="1" x14ac:dyDescent="0.3">
      <c r="A59" s="90"/>
      <c r="D59" t="s">
        <v>76</v>
      </c>
      <c r="F59" s="1">
        <f>F49/15*2</f>
        <v>162.66666666666666</v>
      </c>
      <c r="G59" s="55" t="s">
        <v>17</v>
      </c>
      <c r="H59" s="4">
        <v>18000</v>
      </c>
      <c r="I59" s="41">
        <f t="shared" si="1"/>
        <v>19800</v>
      </c>
    </row>
    <row r="60" spans="1:11" ht="15" customHeight="1" x14ac:dyDescent="0.25">
      <c r="A60" s="90"/>
      <c r="D60" t="s">
        <v>12</v>
      </c>
      <c r="G60" s="55"/>
      <c r="I60" s="41"/>
      <c r="J60" s="81"/>
    </row>
    <row r="61" spans="1:11" ht="15" customHeight="1" thickBot="1" x14ac:dyDescent="0.3">
      <c r="A61" s="90"/>
      <c r="C61" t="s">
        <v>22</v>
      </c>
      <c r="G61" s="55"/>
      <c r="I61" s="41"/>
    </row>
    <row r="62" spans="1:11" ht="15" customHeight="1" x14ac:dyDescent="0.25">
      <c r="A62" s="90"/>
      <c r="D62" t="s">
        <v>9</v>
      </c>
      <c r="F62" s="1">
        <f>78+20</f>
        <v>98</v>
      </c>
      <c r="G62" s="55" t="s">
        <v>14</v>
      </c>
      <c r="H62" s="2" t="e">
        <f>#REF!</f>
        <v>#REF!</v>
      </c>
      <c r="I62" s="41" t="e">
        <f t="shared" si="1"/>
        <v>#REF!</v>
      </c>
    </row>
    <row r="63" spans="1:11" ht="15" customHeight="1" x14ac:dyDescent="0.25">
      <c r="A63" s="90"/>
      <c r="D63" t="s">
        <v>10</v>
      </c>
      <c r="F63" s="1">
        <v>0</v>
      </c>
      <c r="G63" s="55" t="s">
        <v>14</v>
      </c>
      <c r="H63" s="3" t="e">
        <f>#REF!</f>
        <v>#REF!</v>
      </c>
      <c r="I63" s="41" t="e">
        <f t="shared" si="1"/>
        <v>#REF!</v>
      </c>
    </row>
    <row r="64" spans="1:11" ht="15" customHeight="1" x14ac:dyDescent="0.25">
      <c r="A64" s="90"/>
      <c r="D64" s="14" t="s">
        <v>11</v>
      </c>
      <c r="E64" s="14"/>
      <c r="F64" s="11">
        <v>0</v>
      </c>
      <c r="G64" s="55" t="s">
        <v>14</v>
      </c>
      <c r="H64" s="3">
        <f>H$9</f>
        <v>25200</v>
      </c>
      <c r="I64" s="41">
        <f t="shared" si="1"/>
        <v>27720.000000000004</v>
      </c>
    </row>
    <row r="65" spans="1:10" ht="15" customHeight="1" x14ac:dyDescent="0.25">
      <c r="A65" s="90"/>
      <c r="D65" t="s">
        <v>19</v>
      </c>
      <c r="F65" s="1">
        <v>0</v>
      </c>
      <c r="G65" s="55" t="s">
        <v>18</v>
      </c>
      <c r="H65" s="3" t="e">
        <f>#REF!</f>
        <v>#REF!</v>
      </c>
      <c r="I65" s="41" t="e">
        <f t="shared" si="1"/>
        <v>#REF!</v>
      </c>
    </row>
    <row r="66" spans="1:10" ht="15" customHeight="1" x14ac:dyDescent="0.25">
      <c r="A66" s="90"/>
      <c r="D66" s="32" t="s">
        <v>4</v>
      </c>
      <c r="E66" s="33"/>
      <c r="F66" s="33">
        <f>2*17</f>
        <v>34</v>
      </c>
      <c r="G66" s="55" t="s">
        <v>14</v>
      </c>
      <c r="H66" s="3" t="e">
        <f>#REF!</f>
        <v>#REF!</v>
      </c>
      <c r="I66" s="41" t="e">
        <f t="shared" si="1"/>
        <v>#REF!</v>
      </c>
    </row>
    <row r="67" spans="1:10" ht="15" customHeight="1" thickBot="1" x14ac:dyDescent="0.3">
      <c r="A67" s="90"/>
      <c r="D67" s="30" t="s">
        <v>7</v>
      </c>
      <c r="E67" s="30"/>
      <c r="F67" s="31">
        <v>50</v>
      </c>
      <c r="G67" s="55" t="s">
        <v>14</v>
      </c>
      <c r="H67" s="3">
        <v>55000</v>
      </c>
      <c r="I67" s="41">
        <f t="shared" si="1"/>
        <v>60500.000000000007</v>
      </c>
    </row>
    <row r="68" spans="1:10" ht="15" customHeight="1" thickBot="1" x14ac:dyDescent="0.3">
      <c r="A68" s="90"/>
      <c r="D68" s="30" t="s">
        <v>26</v>
      </c>
      <c r="E68" s="30"/>
      <c r="F68" s="37">
        <f>F62/2</f>
        <v>49</v>
      </c>
      <c r="G68" s="55" t="s">
        <v>14</v>
      </c>
      <c r="H68" s="3">
        <v>8000</v>
      </c>
      <c r="I68" s="41">
        <f t="shared" si="1"/>
        <v>8800</v>
      </c>
    </row>
    <row r="69" spans="1:10" ht="15" customHeight="1" x14ac:dyDescent="0.25">
      <c r="A69" s="90"/>
      <c r="D69" t="s">
        <v>1</v>
      </c>
      <c r="F69" s="1">
        <v>0</v>
      </c>
      <c r="G69" s="55" t="s">
        <v>14</v>
      </c>
      <c r="H69" s="3">
        <v>14000</v>
      </c>
      <c r="I69" s="41">
        <f t="shared" si="1"/>
        <v>15400.000000000002</v>
      </c>
    </row>
    <row r="70" spans="1:10" ht="15" customHeight="1" x14ac:dyDescent="0.25">
      <c r="A70" s="90"/>
      <c r="D70" t="s">
        <v>2</v>
      </c>
      <c r="F70" s="1">
        <v>40</v>
      </c>
      <c r="G70" s="55" t="s">
        <v>14</v>
      </c>
      <c r="H70" s="3">
        <v>50000</v>
      </c>
      <c r="I70" s="41">
        <f t="shared" si="1"/>
        <v>55000.000000000007</v>
      </c>
    </row>
    <row r="71" spans="1:10" ht="15" customHeight="1" thickBot="1" x14ac:dyDescent="0.3">
      <c r="A71" s="90"/>
      <c r="D71" t="s">
        <v>77</v>
      </c>
      <c r="F71" s="1">
        <f>F62/15*2</f>
        <v>13.066666666666666</v>
      </c>
      <c r="G71" s="55" t="s">
        <v>17</v>
      </c>
      <c r="H71" s="4">
        <v>18000</v>
      </c>
      <c r="I71" s="41">
        <f t="shared" si="1"/>
        <v>19800</v>
      </c>
    </row>
    <row r="72" spans="1:10" ht="15" customHeight="1" x14ac:dyDescent="0.25">
      <c r="A72" s="90"/>
      <c r="D72" t="s">
        <v>12</v>
      </c>
      <c r="G72" s="55"/>
      <c r="I72" s="41"/>
      <c r="J72" s="81"/>
    </row>
    <row r="73" spans="1:10" ht="15" customHeight="1" x14ac:dyDescent="0.25">
      <c r="A73" s="90"/>
      <c r="G73" s="55"/>
      <c r="I73" s="41"/>
    </row>
    <row r="74" spans="1:10" ht="15" customHeight="1" thickBot="1" x14ac:dyDescent="0.3">
      <c r="A74" s="90"/>
      <c r="C74" t="s">
        <v>35</v>
      </c>
      <c r="G74" s="55"/>
      <c r="I74" s="41"/>
    </row>
    <row r="75" spans="1:10" ht="15" customHeight="1" x14ac:dyDescent="0.25">
      <c r="A75" s="90"/>
      <c r="D75" t="s">
        <v>29</v>
      </c>
      <c r="F75" s="1">
        <v>1</v>
      </c>
      <c r="G75" s="55" t="s">
        <v>17</v>
      </c>
      <c r="H75" s="58">
        <v>390000000</v>
      </c>
      <c r="I75" s="67">
        <f t="shared" si="1"/>
        <v>429000000.00000006</v>
      </c>
    </row>
    <row r="76" spans="1:10" ht="15" customHeight="1" x14ac:dyDescent="0.25">
      <c r="A76" s="90"/>
      <c r="D76" t="s">
        <v>27</v>
      </c>
      <c r="F76" s="1">
        <v>1</v>
      </c>
      <c r="G76" s="55" t="s">
        <v>17</v>
      </c>
      <c r="H76" s="59">
        <v>165000000</v>
      </c>
      <c r="I76" s="67">
        <f t="shared" si="1"/>
        <v>181500000</v>
      </c>
    </row>
    <row r="77" spans="1:10" ht="15" customHeight="1" x14ac:dyDescent="0.25">
      <c r="A77" s="90"/>
      <c r="D77" t="s">
        <v>28</v>
      </c>
      <c r="F77" s="1">
        <v>200</v>
      </c>
      <c r="G77" s="55" t="s">
        <v>14</v>
      </c>
      <c r="H77" s="3">
        <v>20000</v>
      </c>
      <c r="I77" s="41">
        <f t="shared" si="1"/>
        <v>22000</v>
      </c>
    </row>
    <row r="78" spans="1:10" ht="15" customHeight="1" x14ac:dyDescent="0.25">
      <c r="A78" s="90"/>
      <c r="D78" t="s">
        <v>2</v>
      </c>
      <c r="F78" s="1">
        <v>100</v>
      </c>
      <c r="G78" s="55" t="s">
        <v>14</v>
      </c>
      <c r="H78" s="3">
        <v>50000</v>
      </c>
      <c r="I78" s="41">
        <f t="shared" si="1"/>
        <v>55000.000000000007</v>
      </c>
    </row>
    <row r="79" spans="1:10" ht="15" customHeight="1" thickBot="1" x14ac:dyDescent="0.3">
      <c r="G79" s="55"/>
      <c r="H79" s="4"/>
      <c r="I79" s="41">
        <f t="shared" si="1"/>
        <v>0</v>
      </c>
    </row>
    <row r="80" spans="1:10" ht="15" customHeight="1" thickBot="1" x14ac:dyDescent="0.3">
      <c r="D80" t="s">
        <v>12</v>
      </c>
      <c r="G80" s="55"/>
      <c r="H80" s="55"/>
      <c r="I80" s="55"/>
      <c r="J80" s="79"/>
    </row>
    <row r="81" spans="1:10" ht="21.75" customHeight="1" thickBot="1" x14ac:dyDescent="0.4">
      <c r="A81" s="6" t="s">
        <v>30</v>
      </c>
      <c r="B81" s="7"/>
      <c r="C81" s="7"/>
      <c r="D81" s="7"/>
      <c r="E81" s="7"/>
      <c r="F81" s="8"/>
      <c r="G81" s="56"/>
      <c r="H81" s="56"/>
      <c r="I81" s="56"/>
      <c r="J81" s="78"/>
    </row>
    <row r="82" spans="1:10" ht="15" customHeight="1" thickBot="1" x14ac:dyDescent="0.3">
      <c r="G82" s="55"/>
      <c r="I82" s="41"/>
    </row>
    <row r="83" spans="1:10" ht="21" customHeight="1" thickBot="1" x14ac:dyDescent="0.35">
      <c r="A83" s="86" t="s">
        <v>33</v>
      </c>
      <c r="B83" s="52" t="s">
        <v>34</v>
      </c>
      <c r="C83" s="17"/>
      <c r="D83" s="62"/>
      <c r="G83" s="55"/>
      <c r="I83" s="41"/>
    </row>
    <row r="84" spans="1:10" ht="15" customHeight="1" thickBot="1" x14ac:dyDescent="0.3">
      <c r="A84" s="90"/>
      <c r="C84" t="s">
        <v>31</v>
      </c>
      <c r="F84" s="1">
        <v>916</v>
      </c>
      <c r="G84" s="55" t="s">
        <v>14</v>
      </c>
      <c r="I84" s="41"/>
    </row>
    <row r="85" spans="1:10" ht="15" customHeight="1" thickBot="1" x14ac:dyDescent="0.3">
      <c r="A85" s="90"/>
      <c r="B85" s="5"/>
      <c r="D85" t="s">
        <v>9</v>
      </c>
      <c r="F85" s="34">
        <f>F84-2*15</f>
        <v>886</v>
      </c>
      <c r="G85" s="55" t="s">
        <v>14</v>
      </c>
      <c r="H85" s="2" t="e">
        <f>#REF!</f>
        <v>#REF!</v>
      </c>
      <c r="I85" s="41" t="e">
        <f t="shared" si="1"/>
        <v>#REF!</v>
      </c>
    </row>
    <row r="86" spans="1:10" ht="15" customHeight="1" x14ac:dyDescent="0.25">
      <c r="A86" s="90"/>
      <c r="D86" t="s">
        <v>10</v>
      </c>
      <c r="F86" s="1">
        <v>0</v>
      </c>
      <c r="G86" s="55" t="s">
        <v>14</v>
      </c>
      <c r="H86" s="3" t="e">
        <f>#REF!</f>
        <v>#REF!</v>
      </c>
      <c r="I86" s="41" t="e">
        <f t="shared" si="1"/>
        <v>#REF!</v>
      </c>
    </row>
    <row r="87" spans="1:10" ht="15" customHeight="1" x14ac:dyDescent="0.25">
      <c r="A87" s="90"/>
      <c r="D87" s="14" t="s">
        <v>11</v>
      </c>
      <c r="E87" s="14"/>
      <c r="F87" s="11">
        <v>0</v>
      </c>
      <c r="G87" s="55" t="s">
        <v>14</v>
      </c>
      <c r="H87" s="3">
        <f>H$9</f>
        <v>25200</v>
      </c>
      <c r="I87" s="41">
        <f t="shared" si="1"/>
        <v>27720.000000000004</v>
      </c>
    </row>
    <row r="88" spans="1:10" ht="15" customHeight="1" x14ac:dyDescent="0.25">
      <c r="A88" s="90"/>
      <c r="D88" t="s">
        <v>25</v>
      </c>
      <c r="F88" s="1">
        <v>0</v>
      </c>
      <c r="G88" s="55" t="s">
        <v>6</v>
      </c>
      <c r="H88" s="3" t="e">
        <f>#REF!</f>
        <v>#REF!</v>
      </c>
      <c r="I88" s="41" t="e">
        <f t="shared" si="1"/>
        <v>#REF!</v>
      </c>
    </row>
    <row r="89" spans="1:10" ht="15" customHeight="1" thickBot="1" x14ac:dyDescent="0.3">
      <c r="A89" s="90"/>
      <c r="D89" t="s">
        <v>19</v>
      </c>
      <c r="F89" s="1">
        <v>0</v>
      </c>
      <c r="G89" s="55" t="s">
        <v>18</v>
      </c>
      <c r="H89" s="3" t="e">
        <f>#REF!</f>
        <v>#REF!</v>
      </c>
      <c r="I89" s="41" t="e">
        <f t="shared" si="1"/>
        <v>#REF!</v>
      </c>
    </row>
    <row r="90" spans="1:10" ht="15" customHeight="1" thickBot="1" x14ac:dyDescent="0.3">
      <c r="A90" s="90"/>
      <c r="D90" s="32" t="s">
        <v>4</v>
      </c>
      <c r="E90" s="33"/>
      <c r="F90" s="36">
        <f>F85</f>
        <v>886</v>
      </c>
      <c r="G90" s="55" t="s">
        <v>14</v>
      </c>
      <c r="H90" s="3" t="e">
        <f>#REF!</f>
        <v>#REF!</v>
      </c>
      <c r="I90" s="41" t="e">
        <f t="shared" si="1"/>
        <v>#REF!</v>
      </c>
    </row>
    <row r="91" spans="1:10" ht="15" customHeight="1" thickBot="1" x14ac:dyDescent="0.3">
      <c r="A91" s="90"/>
      <c r="D91" s="30" t="s">
        <v>7</v>
      </c>
      <c r="E91" s="30"/>
      <c r="F91" s="31">
        <v>50</v>
      </c>
      <c r="G91" s="55" t="s">
        <v>14</v>
      </c>
      <c r="H91" s="3">
        <v>55000</v>
      </c>
      <c r="I91" s="41">
        <f t="shared" si="1"/>
        <v>60500.000000000007</v>
      </c>
    </row>
    <row r="92" spans="1:10" ht="15" customHeight="1" thickBot="1" x14ac:dyDescent="0.3">
      <c r="A92" s="90"/>
      <c r="D92" s="30" t="s">
        <v>26</v>
      </c>
      <c r="E92" s="30"/>
      <c r="F92" s="37">
        <f>F85</f>
        <v>886</v>
      </c>
      <c r="G92" s="55" t="s">
        <v>14</v>
      </c>
      <c r="H92" s="3">
        <v>8000</v>
      </c>
      <c r="I92" s="41">
        <f t="shared" si="1"/>
        <v>8800</v>
      </c>
    </row>
    <row r="93" spans="1:10" ht="15" customHeight="1" x14ac:dyDescent="0.25">
      <c r="A93" s="90"/>
      <c r="D93" t="s">
        <v>1</v>
      </c>
      <c r="F93" s="1">
        <v>0</v>
      </c>
      <c r="G93" s="55" t="s">
        <v>14</v>
      </c>
      <c r="H93" s="3">
        <v>14000</v>
      </c>
      <c r="I93" s="41">
        <f t="shared" si="1"/>
        <v>15400.000000000002</v>
      </c>
    </row>
    <row r="94" spans="1:10" ht="15" customHeight="1" x14ac:dyDescent="0.25">
      <c r="A94" s="90"/>
      <c r="D94" t="s">
        <v>2</v>
      </c>
      <c r="F94" s="1">
        <v>100</v>
      </c>
      <c r="G94" s="55" t="s">
        <v>14</v>
      </c>
      <c r="H94" s="3">
        <v>40000</v>
      </c>
      <c r="I94" s="41">
        <f t="shared" si="1"/>
        <v>44000</v>
      </c>
    </row>
    <row r="95" spans="1:10" ht="15" customHeight="1" thickBot="1" x14ac:dyDescent="0.3">
      <c r="A95" s="90"/>
      <c r="D95" t="s">
        <v>76</v>
      </c>
      <c r="F95" s="1">
        <f>F85/15*2</f>
        <v>118.13333333333334</v>
      </c>
      <c r="G95" s="55" t="s">
        <v>17</v>
      </c>
      <c r="H95" s="4">
        <v>18000</v>
      </c>
      <c r="I95" s="41">
        <f t="shared" si="1"/>
        <v>19800</v>
      </c>
    </row>
    <row r="96" spans="1:10" ht="15" customHeight="1" x14ac:dyDescent="0.25">
      <c r="A96" s="90"/>
      <c r="D96" t="s">
        <v>12</v>
      </c>
      <c r="G96" s="55"/>
      <c r="I96" s="41"/>
      <c r="J96" s="81"/>
    </row>
    <row r="97" spans="1:10" ht="15" customHeight="1" thickBot="1" x14ac:dyDescent="0.3">
      <c r="A97" s="90"/>
      <c r="C97" t="s">
        <v>22</v>
      </c>
      <c r="G97" s="55"/>
      <c r="I97" s="41"/>
    </row>
    <row r="98" spans="1:10" ht="15" customHeight="1" x14ac:dyDescent="0.25">
      <c r="A98" s="90"/>
      <c r="D98" t="s">
        <v>9</v>
      </c>
      <c r="F98" s="1">
        <f>78+20</f>
        <v>98</v>
      </c>
      <c r="G98" s="55" t="s">
        <v>14</v>
      </c>
      <c r="H98" s="2" t="e">
        <f>#REF!</f>
        <v>#REF!</v>
      </c>
      <c r="I98" s="41" t="e">
        <f t="shared" si="1"/>
        <v>#REF!</v>
      </c>
    </row>
    <row r="99" spans="1:10" ht="15" customHeight="1" x14ac:dyDescent="0.25">
      <c r="A99" s="90"/>
      <c r="D99" t="s">
        <v>10</v>
      </c>
      <c r="F99" s="1">
        <v>0</v>
      </c>
      <c r="G99" s="55" t="s">
        <v>14</v>
      </c>
      <c r="H99" s="3" t="e">
        <f>#REF!</f>
        <v>#REF!</v>
      </c>
      <c r="I99" s="41" t="e">
        <f t="shared" si="1"/>
        <v>#REF!</v>
      </c>
    </row>
    <row r="100" spans="1:10" ht="15" customHeight="1" x14ac:dyDescent="0.25">
      <c r="A100" s="90"/>
      <c r="D100" s="14" t="s">
        <v>11</v>
      </c>
      <c r="E100" s="14"/>
      <c r="F100" s="11">
        <v>0</v>
      </c>
      <c r="G100" s="55" t="s">
        <v>14</v>
      </c>
      <c r="H100" s="3">
        <f>H$9</f>
        <v>25200</v>
      </c>
      <c r="I100" s="41">
        <f t="shared" ref="I100:I163" si="2">H100*I$2</f>
        <v>27720.000000000004</v>
      </c>
    </row>
    <row r="101" spans="1:10" ht="15" customHeight="1" x14ac:dyDescent="0.25">
      <c r="A101" s="90"/>
      <c r="D101" t="s">
        <v>19</v>
      </c>
      <c r="F101" s="1">
        <v>0</v>
      </c>
      <c r="G101" s="55" t="s">
        <v>18</v>
      </c>
      <c r="H101" s="3" t="e">
        <f>#REF!</f>
        <v>#REF!</v>
      </c>
      <c r="I101" s="41" t="e">
        <f t="shared" si="2"/>
        <v>#REF!</v>
      </c>
    </row>
    <row r="102" spans="1:10" ht="15" customHeight="1" x14ac:dyDescent="0.25">
      <c r="A102" s="90"/>
      <c r="D102" s="32" t="s">
        <v>4</v>
      </c>
      <c r="E102" s="33"/>
      <c r="F102" s="33">
        <v>0</v>
      </c>
      <c r="G102" s="55" t="s">
        <v>14</v>
      </c>
      <c r="H102" s="3" t="e">
        <f>#REF!</f>
        <v>#REF!</v>
      </c>
      <c r="I102" s="41" t="e">
        <f t="shared" si="2"/>
        <v>#REF!</v>
      </c>
    </row>
    <row r="103" spans="1:10" ht="15" customHeight="1" x14ac:dyDescent="0.25">
      <c r="A103" s="90"/>
      <c r="D103" s="30" t="s">
        <v>7</v>
      </c>
      <c r="E103" s="30"/>
      <c r="F103" s="31">
        <v>100</v>
      </c>
      <c r="G103" s="55" t="s">
        <v>14</v>
      </c>
      <c r="H103" s="3">
        <v>55000</v>
      </c>
      <c r="I103" s="41">
        <f t="shared" si="2"/>
        <v>60500.000000000007</v>
      </c>
    </row>
    <row r="104" spans="1:10" ht="15" customHeight="1" x14ac:dyDescent="0.25">
      <c r="A104" s="90"/>
      <c r="D104" s="30" t="s">
        <v>26</v>
      </c>
      <c r="E104" s="30"/>
      <c r="F104" s="31">
        <v>50</v>
      </c>
      <c r="G104" s="55" t="s">
        <v>14</v>
      </c>
      <c r="H104" s="3">
        <v>8000</v>
      </c>
      <c r="I104" s="41">
        <f t="shared" si="2"/>
        <v>8800</v>
      </c>
    </row>
    <row r="105" spans="1:10" ht="15" customHeight="1" x14ac:dyDescent="0.25">
      <c r="A105" s="90"/>
      <c r="D105" t="s">
        <v>1</v>
      </c>
      <c r="F105" s="1">
        <f>50</f>
        <v>50</v>
      </c>
      <c r="G105" s="55" t="s">
        <v>14</v>
      </c>
      <c r="H105" s="3">
        <v>14000</v>
      </c>
      <c r="I105" s="41">
        <f t="shared" si="2"/>
        <v>15400.000000000002</v>
      </c>
    </row>
    <row r="106" spans="1:10" ht="15" customHeight="1" x14ac:dyDescent="0.25">
      <c r="A106" s="90"/>
      <c r="D106" t="s">
        <v>2</v>
      </c>
      <c r="F106" s="1">
        <v>40</v>
      </c>
      <c r="G106" s="55" t="s">
        <v>14</v>
      </c>
      <c r="H106" s="3">
        <v>50000</v>
      </c>
      <c r="I106" s="41">
        <f t="shared" si="2"/>
        <v>55000.000000000007</v>
      </c>
    </row>
    <row r="107" spans="1:10" ht="15" customHeight="1" thickBot="1" x14ac:dyDescent="0.3">
      <c r="A107" s="91"/>
      <c r="G107" s="55"/>
      <c r="H107" s="4"/>
      <c r="I107" s="41">
        <f t="shared" si="2"/>
        <v>0</v>
      </c>
    </row>
    <row r="108" spans="1:10" ht="15" customHeight="1" thickBot="1" x14ac:dyDescent="0.3">
      <c r="D108" t="s">
        <v>12</v>
      </c>
      <c r="G108" s="55"/>
      <c r="I108" s="41"/>
      <c r="J108" s="79"/>
    </row>
    <row r="109" spans="1:10" ht="21.75" customHeight="1" thickBot="1" x14ac:dyDescent="0.4">
      <c r="A109" s="6" t="s">
        <v>32</v>
      </c>
      <c r="B109" s="7"/>
      <c r="C109" s="7"/>
      <c r="D109" s="7"/>
      <c r="E109" s="7"/>
      <c r="F109" s="8"/>
      <c r="G109" s="56"/>
      <c r="H109" s="8"/>
      <c r="I109" s="8"/>
      <c r="J109" s="80"/>
    </row>
    <row r="110" spans="1:10" ht="15" customHeight="1" thickBot="1" x14ac:dyDescent="0.3">
      <c r="G110" s="55"/>
      <c r="I110" s="41"/>
    </row>
    <row r="111" spans="1:10" ht="21" customHeight="1" thickBot="1" x14ac:dyDescent="0.35">
      <c r="A111" s="86" t="s">
        <v>36</v>
      </c>
      <c r="B111" s="52" t="s">
        <v>37</v>
      </c>
      <c r="C111" s="17"/>
      <c r="D111" s="62"/>
      <c r="G111" s="55"/>
      <c r="I111" s="41"/>
    </row>
    <row r="112" spans="1:10" ht="15" customHeight="1" thickBot="1" x14ac:dyDescent="0.3">
      <c r="A112" s="90"/>
      <c r="B112" s="5"/>
      <c r="C112" t="s">
        <v>38</v>
      </c>
      <c r="F112" s="1">
        <v>103</v>
      </c>
      <c r="G112" s="55" t="s">
        <v>14</v>
      </c>
      <c r="I112" s="41"/>
    </row>
    <row r="113" spans="1:10" ht="15" customHeight="1" thickBot="1" x14ac:dyDescent="0.3">
      <c r="A113" s="90"/>
      <c r="D113" t="s">
        <v>9</v>
      </c>
      <c r="F113" s="1">
        <v>0</v>
      </c>
      <c r="G113" s="55" t="s">
        <v>14</v>
      </c>
      <c r="H113" s="2" t="e">
        <f>#REF!</f>
        <v>#REF!</v>
      </c>
      <c r="I113" s="41" t="e">
        <f t="shared" si="2"/>
        <v>#REF!</v>
      </c>
    </row>
    <row r="114" spans="1:10" ht="15" customHeight="1" thickBot="1" x14ac:dyDescent="0.3">
      <c r="A114" s="90"/>
      <c r="D114" t="s">
        <v>10</v>
      </c>
      <c r="F114" s="34">
        <f>F112-7</f>
        <v>96</v>
      </c>
      <c r="G114" s="55" t="s">
        <v>14</v>
      </c>
      <c r="H114" s="3" t="e">
        <f>#REF!</f>
        <v>#REF!</v>
      </c>
      <c r="I114" s="41" t="e">
        <f t="shared" si="2"/>
        <v>#REF!</v>
      </c>
    </row>
    <row r="115" spans="1:10" ht="15" customHeight="1" x14ac:dyDescent="0.25">
      <c r="A115" s="90"/>
      <c r="D115" s="14" t="s">
        <v>11</v>
      </c>
      <c r="E115" s="14"/>
      <c r="F115" s="11">
        <f>30*7</f>
        <v>210</v>
      </c>
      <c r="G115" s="55" t="s">
        <v>14</v>
      </c>
      <c r="H115" s="3">
        <f>H$9</f>
        <v>25200</v>
      </c>
      <c r="I115" s="41">
        <f t="shared" si="2"/>
        <v>27720.000000000004</v>
      </c>
    </row>
    <row r="116" spans="1:10" ht="15" customHeight="1" x14ac:dyDescent="0.25">
      <c r="A116" s="90"/>
      <c r="D116" t="s">
        <v>25</v>
      </c>
      <c r="F116" s="1">
        <v>0</v>
      </c>
      <c r="G116" s="55" t="s">
        <v>6</v>
      </c>
      <c r="H116" s="3" t="e">
        <f>#REF!</f>
        <v>#REF!</v>
      </c>
      <c r="I116" s="41" t="e">
        <f t="shared" si="2"/>
        <v>#REF!</v>
      </c>
    </row>
    <row r="117" spans="1:10" ht="15" customHeight="1" thickBot="1" x14ac:dyDescent="0.3">
      <c r="A117" s="90"/>
      <c r="D117" s="15" t="s">
        <v>19</v>
      </c>
      <c r="E117" s="13"/>
      <c r="F117" s="15">
        <v>0</v>
      </c>
      <c r="G117" s="57" t="s">
        <v>18</v>
      </c>
      <c r="H117" s="29" t="e">
        <f>#REF!</f>
        <v>#REF!</v>
      </c>
      <c r="I117" s="41" t="e">
        <f t="shared" si="2"/>
        <v>#REF!</v>
      </c>
    </row>
    <row r="118" spans="1:10" ht="15" customHeight="1" thickBot="1" x14ac:dyDescent="0.3">
      <c r="A118" s="90"/>
      <c r="D118" s="32" t="s">
        <v>4</v>
      </c>
      <c r="E118" s="33"/>
      <c r="F118" s="36">
        <f>F113</f>
        <v>0</v>
      </c>
      <c r="G118" s="55" t="s">
        <v>14</v>
      </c>
      <c r="H118" s="3" t="e">
        <f>#REF!</f>
        <v>#REF!</v>
      </c>
      <c r="I118" s="41" t="e">
        <f t="shared" si="2"/>
        <v>#REF!</v>
      </c>
    </row>
    <row r="119" spans="1:10" ht="15" customHeight="1" thickBot="1" x14ac:dyDescent="0.3">
      <c r="A119" s="90"/>
      <c r="D119" s="30" t="s">
        <v>7</v>
      </c>
      <c r="E119" s="30"/>
      <c r="F119" s="31">
        <v>0</v>
      </c>
      <c r="G119" s="55" t="s">
        <v>14</v>
      </c>
      <c r="H119" s="3">
        <v>55000</v>
      </c>
      <c r="I119" s="41">
        <f t="shared" si="2"/>
        <v>60500.000000000007</v>
      </c>
    </row>
    <row r="120" spans="1:10" ht="15" customHeight="1" thickBot="1" x14ac:dyDescent="0.3">
      <c r="A120" s="90"/>
      <c r="D120" s="30" t="s">
        <v>26</v>
      </c>
      <c r="E120" s="30"/>
      <c r="F120" s="37">
        <f>F114</f>
        <v>96</v>
      </c>
      <c r="G120" s="55" t="s">
        <v>14</v>
      </c>
      <c r="H120" s="3">
        <v>8000</v>
      </c>
      <c r="I120" s="41">
        <f t="shared" si="2"/>
        <v>8800</v>
      </c>
    </row>
    <row r="121" spans="1:10" ht="15" customHeight="1" thickBot="1" x14ac:dyDescent="0.3">
      <c r="A121" s="90"/>
      <c r="D121" t="s">
        <v>1</v>
      </c>
      <c r="F121" s="34">
        <f>F114</f>
        <v>96</v>
      </c>
      <c r="G121" s="55" t="s">
        <v>14</v>
      </c>
      <c r="H121" s="3">
        <v>14000</v>
      </c>
      <c r="I121" s="41">
        <f t="shared" si="2"/>
        <v>15400.000000000002</v>
      </c>
    </row>
    <row r="122" spans="1:10" ht="15" customHeight="1" x14ac:dyDescent="0.25">
      <c r="A122" s="90"/>
      <c r="D122" t="s">
        <v>2</v>
      </c>
      <c r="F122" s="1">
        <v>50</v>
      </c>
      <c r="G122" s="55" t="s">
        <v>14</v>
      </c>
      <c r="H122" s="3">
        <v>40000</v>
      </c>
      <c r="I122" s="41">
        <f t="shared" si="2"/>
        <v>44000</v>
      </c>
    </row>
    <row r="123" spans="1:10" ht="15" customHeight="1" thickBot="1" x14ac:dyDescent="0.3">
      <c r="G123" s="55"/>
      <c r="H123" s="4"/>
      <c r="I123" s="41">
        <f t="shared" si="2"/>
        <v>0</v>
      </c>
    </row>
    <row r="124" spans="1:10" ht="15" customHeight="1" thickBot="1" x14ac:dyDescent="0.3">
      <c r="D124" t="s">
        <v>12</v>
      </c>
      <c r="G124" s="55"/>
      <c r="J124" s="79"/>
    </row>
    <row r="125" spans="1:10" ht="21.75" customHeight="1" thickBot="1" x14ac:dyDescent="0.4">
      <c r="A125" s="6" t="s">
        <v>39</v>
      </c>
      <c r="B125" s="7"/>
      <c r="C125" s="7"/>
      <c r="D125" s="7"/>
      <c r="E125" s="7"/>
      <c r="F125" s="8"/>
      <c r="G125" s="56"/>
      <c r="H125" s="8"/>
      <c r="I125" s="8"/>
      <c r="J125" s="80"/>
    </row>
    <row r="126" spans="1:10" ht="15" customHeight="1" thickBot="1" x14ac:dyDescent="0.3">
      <c r="G126" s="55"/>
    </row>
    <row r="127" spans="1:10" ht="21" customHeight="1" thickBot="1" x14ac:dyDescent="0.35">
      <c r="A127" s="86" t="s">
        <v>40</v>
      </c>
      <c r="B127" s="52" t="s">
        <v>74</v>
      </c>
      <c r="C127" s="17"/>
      <c r="D127" s="62"/>
      <c r="G127" s="55"/>
    </row>
    <row r="128" spans="1:10" ht="15" customHeight="1" thickBot="1" x14ac:dyDescent="0.3">
      <c r="A128" s="87"/>
      <c r="C128" t="s">
        <v>42</v>
      </c>
      <c r="F128" s="1">
        <f>2941-1800</f>
        <v>1141</v>
      </c>
      <c r="G128" s="55" t="s">
        <v>14</v>
      </c>
      <c r="I128" s="41"/>
    </row>
    <row r="129" spans="1:10" ht="15" customHeight="1" thickBot="1" x14ac:dyDescent="0.3">
      <c r="A129" s="87"/>
      <c r="B129" s="5"/>
      <c r="D129" t="s">
        <v>9</v>
      </c>
      <c r="F129" s="34">
        <f>F128-15</f>
        <v>1126</v>
      </c>
      <c r="G129" s="55" t="s">
        <v>14</v>
      </c>
      <c r="H129" s="2" t="e">
        <f>#REF!</f>
        <v>#REF!</v>
      </c>
      <c r="I129" s="41" t="e">
        <f t="shared" si="2"/>
        <v>#REF!</v>
      </c>
    </row>
    <row r="130" spans="1:10" ht="15" customHeight="1" x14ac:dyDescent="0.25">
      <c r="A130" s="87"/>
      <c r="D130" t="s">
        <v>10</v>
      </c>
      <c r="F130" s="1">
        <v>0</v>
      </c>
      <c r="G130" s="55" t="s">
        <v>14</v>
      </c>
      <c r="H130" s="3" t="e">
        <f>#REF!</f>
        <v>#REF!</v>
      </c>
      <c r="I130" s="41" t="e">
        <f t="shared" si="2"/>
        <v>#REF!</v>
      </c>
    </row>
    <row r="131" spans="1:10" ht="15" customHeight="1" x14ac:dyDescent="0.25">
      <c r="A131" s="87"/>
      <c r="D131" s="14" t="s">
        <v>11</v>
      </c>
      <c r="E131" s="14"/>
      <c r="F131" s="11">
        <v>0</v>
      </c>
      <c r="G131" s="55" t="s">
        <v>14</v>
      </c>
      <c r="H131" s="3">
        <f>H$9</f>
        <v>25200</v>
      </c>
      <c r="I131" s="41">
        <f t="shared" si="2"/>
        <v>27720.000000000004</v>
      </c>
    </row>
    <row r="132" spans="1:10" ht="15" customHeight="1" x14ac:dyDescent="0.25">
      <c r="A132" s="87"/>
      <c r="D132" t="s">
        <v>25</v>
      </c>
      <c r="F132" s="1">
        <v>0</v>
      </c>
      <c r="G132" s="55" t="s">
        <v>6</v>
      </c>
      <c r="H132" s="3" t="e">
        <f>#REF!</f>
        <v>#REF!</v>
      </c>
      <c r="I132" s="41" t="e">
        <f t="shared" si="2"/>
        <v>#REF!</v>
      </c>
    </row>
    <row r="133" spans="1:10" ht="15" customHeight="1" thickBot="1" x14ac:dyDescent="0.3">
      <c r="A133" s="87"/>
      <c r="D133" t="s">
        <v>19</v>
      </c>
      <c r="F133" s="1">
        <f>300*15</f>
        <v>4500</v>
      </c>
      <c r="G133" s="55" t="s">
        <v>18</v>
      </c>
      <c r="H133" s="3" t="e">
        <f>#REF!</f>
        <v>#REF!</v>
      </c>
      <c r="I133" s="41" t="e">
        <f t="shared" si="2"/>
        <v>#REF!</v>
      </c>
    </row>
    <row r="134" spans="1:10" ht="15" customHeight="1" thickBot="1" x14ac:dyDescent="0.3">
      <c r="A134" s="87"/>
      <c r="D134" s="32" t="s">
        <v>4</v>
      </c>
      <c r="E134" s="33"/>
      <c r="F134" s="36">
        <f>F129</f>
        <v>1126</v>
      </c>
      <c r="G134" s="55" t="s">
        <v>14</v>
      </c>
      <c r="H134" s="3" t="e">
        <f>#REF!</f>
        <v>#REF!</v>
      </c>
      <c r="I134" s="41" t="e">
        <f t="shared" si="2"/>
        <v>#REF!</v>
      </c>
    </row>
    <row r="135" spans="1:10" ht="15" customHeight="1" thickBot="1" x14ac:dyDescent="0.3">
      <c r="A135" s="87"/>
      <c r="D135" s="30" t="s">
        <v>7</v>
      </c>
      <c r="E135" s="30"/>
      <c r="F135" s="31">
        <v>20</v>
      </c>
      <c r="G135" s="55" t="s">
        <v>14</v>
      </c>
      <c r="H135" s="3">
        <v>150000</v>
      </c>
      <c r="I135" s="41">
        <f t="shared" si="2"/>
        <v>165000</v>
      </c>
    </row>
    <row r="136" spans="1:10" ht="15" customHeight="1" thickBot="1" x14ac:dyDescent="0.3">
      <c r="A136" s="87"/>
      <c r="D136" s="30" t="s">
        <v>26</v>
      </c>
      <c r="E136" s="30"/>
      <c r="F136" s="37">
        <f>F129</f>
        <v>1126</v>
      </c>
      <c r="G136" s="55" t="s">
        <v>14</v>
      </c>
      <c r="H136" s="3">
        <v>8000</v>
      </c>
      <c r="I136" s="41">
        <f t="shared" si="2"/>
        <v>8800</v>
      </c>
    </row>
    <row r="137" spans="1:10" ht="15" customHeight="1" x14ac:dyDescent="0.25">
      <c r="A137" s="87"/>
      <c r="D137" t="s">
        <v>1</v>
      </c>
      <c r="F137" s="1">
        <v>0</v>
      </c>
      <c r="G137" s="55" t="s">
        <v>14</v>
      </c>
      <c r="H137" s="3">
        <v>14000</v>
      </c>
      <c r="I137" s="41">
        <f t="shared" si="2"/>
        <v>15400.000000000002</v>
      </c>
    </row>
    <row r="138" spans="1:10" ht="15" customHeight="1" x14ac:dyDescent="0.25">
      <c r="A138" s="87"/>
      <c r="D138" t="s">
        <v>2</v>
      </c>
      <c r="F138" s="1">
        <v>400</v>
      </c>
      <c r="G138" s="55" t="s">
        <v>14</v>
      </c>
      <c r="H138" s="3">
        <v>30000</v>
      </c>
      <c r="I138" s="41">
        <f t="shared" si="2"/>
        <v>33000</v>
      </c>
    </row>
    <row r="139" spans="1:10" ht="15" customHeight="1" thickBot="1" x14ac:dyDescent="0.3">
      <c r="A139" s="87"/>
      <c r="D139" t="s">
        <v>76</v>
      </c>
      <c r="F139" s="1">
        <f>F129/15*2</f>
        <v>150.13333333333333</v>
      </c>
      <c r="G139" s="55" t="s">
        <v>17</v>
      </c>
      <c r="H139" s="4">
        <v>18000</v>
      </c>
      <c r="I139" s="41">
        <f t="shared" si="2"/>
        <v>19800</v>
      </c>
    </row>
    <row r="140" spans="1:10" ht="15" customHeight="1" x14ac:dyDescent="0.25">
      <c r="A140" s="87"/>
      <c r="D140" t="s">
        <v>12</v>
      </c>
      <c r="G140" s="55"/>
      <c r="I140" s="41"/>
      <c r="J140" s="81"/>
    </row>
    <row r="141" spans="1:10" ht="15" customHeight="1" thickBot="1" x14ac:dyDescent="0.3">
      <c r="A141" s="87"/>
      <c r="C141" t="s">
        <v>21</v>
      </c>
      <c r="G141" s="55"/>
      <c r="I141" s="41"/>
    </row>
    <row r="142" spans="1:10" ht="15" customHeight="1" x14ac:dyDescent="0.25">
      <c r="A142" s="87"/>
      <c r="D142" t="s">
        <v>9</v>
      </c>
      <c r="F142" s="1">
        <f>78+60</f>
        <v>138</v>
      </c>
      <c r="G142" s="55" t="s">
        <v>14</v>
      </c>
      <c r="H142" s="2" t="e">
        <f>#REF!</f>
        <v>#REF!</v>
      </c>
      <c r="I142" s="41" t="e">
        <f t="shared" si="2"/>
        <v>#REF!</v>
      </c>
    </row>
    <row r="143" spans="1:10" ht="15" customHeight="1" x14ac:dyDescent="0.25">
      <c r="A143" s="87"/>
      <c r="D143" t="s">
        <v>10</v>
      </c>
      <c r="F143" s="1">
        <v>0</v>
      </c>
      <c r="G143" s="55" t="s">
        <v>14</v>
      </c>
      <c r="H143" s="3" t="e">
        <f>#REF!</f>
        <v>#REF!</v>
      </c>
      <c r="I143" s="41" t="e">
        <f t="shared" si="2"/>
        <v>#REF!</v>
      </c>
    </row>
    <row r="144" spans="1:10" ht="15" customHeight="1" x14ac:dyDescent="0.25">
      <c r="A144" s="87"/>
      <c r="D144" s="14" t="s">
        <v>11</v>
      </c>
      <c r="E144" s="14"/>
      <c r="F144" s="11">
        <f>60*7</f>
        <v>420</v>
      </c>
      <c r="G144" s="55" t="s">
        <v>14</v>
      </c>
      <c r="H144" s="3">
        <f>H$9</f>
        <v>25200</v>
      </c>
      <c r="I144" s="41">
        <f t="shared" si="2"/>
        <v>27720.000000000004</v>
      </c>
    </row>
    <row r="145" spans="1:10" ht="15" customHeight="1" x14ac:dyDescent="0.25">
      <c r="A145" s="87"/>
      <c r="D145" t="s">
        <v>19</v>
      </c>
      <c r="F145" s="1">
        <v>0</v>
      </c>
      <c r="G145" s="55" t="s">
        <v>18</v>
      </c>
      <c r="H145" s="3" t="e">
        <f>#REF!</f>
        <v>#REF!</v>
      </c>
      <c r="I145" s="41" t="e">
        <f t="shared" si="2"/>
        <v>#REF!</v>
      </c>
    </row>
    <row r="146" spans="1:10" ht="15" customHeight="1" x14ac:dyDescent="0.25">
      <c r="A146" s="87"/>
      <c r="D146" s="32" t="s">
        <v>4</v>
      </c>
      <c r="E146" s="33"/>
      <c r="F146" s="33">
        <v>0</v>
      </c>
      <c r="G146" s="55" t="s">
        <v>14</v>
      </c>
      <c r="H146" s="3" t="e">
        <f>#REF!</f>
        <v>#REF!</v>
      </c>
      <c r="I146" s="41" t="e">
        <f t="shared" si="2"/>
        <v>#REF!</v>
      </c>
    </row>
    <row r="147" spans="1:10" ht="15" customHeight="1" x14ac:dyDescent="0.25">
      <c r="A147" s="87"/>
      <c r="D147" s="30" t="s">
        <v>7</v>
      </c>
      <c r="E147" s="30"/>
      <c r="F147" s="31">
        <v>70</v>
      </c>
      <c r="G147" s="55" t="s">
        <v>14</v>
      </c>
      <c r="H147" s="3">
        <v>55000</v>
      </c>
      <c r="I147" s="41">
        <f t="shared" si="2"/>
        <v>60500.000000000007</v>
      </c>
    </row>
    <row r="148" spans="1:10" ht="15" customHeight="1" x14ac:dyDescent="0.25">
      <c r="A148" s="87"/>
      <c r="D148" s="30" t="s">
        <v>26</v>
      </c>
      <c r="E148" s="30"/>
      <c r="F148" s="31">
        <v>0</v>
      </c>
      <c r="G148" s="55" t="s">
        <v>14</v>
      </c>
      <c r="H148" s="3">
        <v>8000</v>
      </c>
      <c r="I148" s="41">
        <f t="shared" si="2"/>
        <v>8800</v>
      </c>
    </row>
    <row r="149" spans="1:10" ht="15" customHeight="1" x14ac:dyDescent="0.25">
      <c r="A149" s="87"/>
      <c r="D149" t="s">
        <v>1</v>
      </c>
      <c r="F149" s="1">
        <v>140</v>
      </c>
      <c r="G149" s="55" t="s">
        <v>14</v>
      </c>
      <c r="H149" s="3">
        <v>14000</v>
      </c>
      <c r="I149" s="41">
        <f t="shared" si="2"/>
        <v>15400.000000000002</v>
      </c>
    </row>
    <row r="150" spans="1:10" ht="15" customHeight="1" x14ac:dyDescent="0.25">
      <c r="A150" s="87"/>
      <c r="D150" t="s">
        <v>2</v>
      </c>
      <c r="F150" s="1">
        <v>40</v>
      </c>
      <c r="G150" s="55" t="s">
        <v>14</v>
      </c>
      <c r="H150" s="3">
        <v>50000</v>
      </c>
      <c r="I150" s="41">
        <f t="shared" si="2"/>
        <v>55000.000000000007</v>
      </c>
    </row>
    <row r="151" spans="1:10" ht="15" customHeight="1" thickBot="1" x14ac:dyDescent="0.3">
      <c r="G151" s="55"/>
      <c r="H151" s="4"/>
      <c r="I151" s="41">
        <f t="shared" si="2"/>
        <v>0</v>
      </c>
    </row>
    <row r="152" spans="1:10" ht="15" customHeight="1" thickBot="1" x14ac:dyDescent="0.3">
      <c r="D152" t="s">
        <v>12</v>
      </c>
      <c r="G152" s="55"/>
      <c r="I152" s="41"/>
      <c r="J152" s="79"/>
    </row>
    <row r="153" spans="1:10" ht="21.75" customHeight="1" thickBot="1" x14ac:dyDescent="0.4">
      <c r="A153" s="6" t="s">
        <v>41</v>
      </c>
      <c r="B153" s="7"/>
      <c r="C153" s="7"/>
      <c r="D153" s="7"/>
      <c r="E153" s="7"/>
      <c r="F153" s="8"/>
      <c r="G153" s="56"/>
      <c r="H153" s="8"/>
      <c r="I153" s="8"/>
      <c r="J153" s="80"/>
    </row>
    <row r="154" spans="1:10" ht="15" customHeight="1" thickBot="1" x14ac:dyDescent="0.3">
      <c r="G154" s="55"/>
      <c r="I154" s="41"/>
    </row>
    <row r="155" spans="1:10" ht="21" customHeight="1" thickBot="1" x14ac:dyDescent="0.35">
      <c r="A155" s="88" t="s">
        <v>43</v>
      </c>
      <c r="B155" s="52" t="s">
        <v>44</v>
      </c>
      <c r="C155" s="17"/>
      <c r="D155" s="62"/>
      <c r="G155" s="55"/>
      <c r="I155" s="41"/>
    </row>
    <row r="156" spans="1:10" ht="15" customHeight="1" thickBot="1" x14ac:dyDescent="0.3">
      <c r="A156" s="89"/>
      <c r="C156" t="s">
        <v>45</v>
      </c>
      <c r="F156" s="1">
        <v>457</v>
      </c>
      <c r="G156" s="55" t="s">
        <v>14</v>
      </c>
      <c r="I156" s="41"/>
    </row>
    <row r="157" spans="1:10" ht="15" customHeight="1" thickBot="1" x14ac:dyDescent="0.3">
      <c r="A157" s="89"/>
      <c r="B157" s="5"/>
      <c r="D157" s="14" t="s">
        <v>9</v>
      </c>
      <c r="E157" s="14"/>
      <c r="F157" s="35">
        <f>F156-15-15</f>
        <v>427</v>
      </c>
      <c r="G157" s="55" t="s">
        <v>14</v>
      </c>
      <c r="H157" s="2" t="e">
        <f>#REF!</f>
        <v>#REF!</v>
      </c>
      <c r="I157" s="41" t="e">
        <f t="shared" si="2"/>
        <v>#REF!</v>
      </c>
    </row>
    <row r="158" spans="1:10" ht="15" customHeight="1" x14ac:dyDescent="0.25">
      <c r="A158" s="89"/>
      <c r="D158" t="s">
        <v>10</v>
      </c>
      <c r="F158" s="1">
        <v>0</v>
      </c>
      <c r="G158" s="55" t="s">
        <v>14</v>
      </c>
      <c r="H158" s="3" t="e">
        <f>#REF!</f>
        <v>#REF!</v>
      </c>
      <c r="I158" s="41" t="e">
        <f t="shared" si="2"/>
        <v>#REF!</v>
      </c>
    </row>
    <row r="159" spans="1:10" ht="15" customHeight="1" x14ac:dyDescent="0.25">
      <c r="A159" s="89"/>
      <c r="D159" s="14" t="s">
        <v>11</v>
      </c>
      <c r="E159" s="14"/>
      <c r="F159" s="11">
        <v>0</v>
      </c>
      <c r="G159" s="55" t="s">
        <v>14</v>
      </c>
      <c r="H159" s="3">
        <f>H$9</f>
        <v>25200</v>
      </c>
      <c r="I159" s="41">
        <f t="shared" si="2"/>
        <v>27720.000000000004</v>
      </c>
    </row>
    <row r="160" spans="1:10" ht="15" customHeight="1" x14ac:dyDescent="0.25">
      <c r="A160" s="89"/>
      <c r="D160" t="s">
        <v>25</v>
      </c>
      <c r="F160" s="1">
        <v>0</v>
      </c>
      <c r="G160" s="55" t="s">
        <v>6</v>
      </c>
      <c r="H160" s="3" t="e">
        <f>#REF!</f>
        <v>#REF!</v>
      </c>
      <c r="I160" s="41" t="e">
        <f t="shared" si="2"/>
        <v>#REF!</v>
      </c>
    </row>
    <row r="161" spans="1:10" ht="15" customHeight="1" thickBot="1" x14ac:dyDescent="0.3">
      <c r="A161" s="89"/>
      <c r="D161" t="s">
        <v>19</v>
      </c>
      <c r="F161" s="1">
        <v>0</v>
      </c>
      <c r="G161" s="55" t="s">
        <v>18</v>
      </c>
      <c r="H161" s="3" t="e">
        <f>#REF!</f>
        <v>#REF!</v>
      </c>
      <c r="I161" s="41" t="e">
        <f t="shared" si="2"/>
        <v>#REF!</v>
      </c>
    </row>
    <row r="162" spans="1:10" ht="15" customHeight="1" thickBot="1" x14ac:dyDescent="0.3">
      <c r="A162" s="89"/>
      <c r="D162" s="32" t="s">
        <v>4</v>
      </c>
      <c r="E162" s="33"/>
      <c r="F162" s="36">
        <f>F157</f>
        <v>427</v>
      </c>
      <c r="G162" s="55" t="s">
        <v>14</v>
      </c>
      <c r="H162" s="3" t="e">
        <f>#REF!</f>
        <v>#REF!</v>
      </c>
      <c r="I162" s="41" t="e">
        <f t="shared" si="2"/>
        <v>#REF!</v>
      </c>
    </row>
    <row r="163" spans="1:10" ht="15" customHeight="1" x14ac:dyDescent="0.25">
      <c r="A163" s="89"/>
      <c r="C163" s="15"/>
      <c r="D163" s="15" t="s">
        <v>78</v>
      </c>
      <c r="E163" s="13"/>
      <c r="F163" s="13">
        <f>F162*2</f>
        <v>854</v>
      </c>
      <c r="G163" s="57" t="s">
        <v>14</v>
      </c>
      <c r="H163" s="3" t="e">
        <f>#REF!</f>
        <v>#REF!</v>
      </c>
      <c r="I163" s="41" t="e">
        <f t="shared" si="2"/>
        <v>#REF!</v>
      </c>
    </row>
    <row r="164" spans="1:10" ht="15" customHeight="1" x14ac:dyDescent="0.25">
      <c r="A164" s="89"/>
      <c r="D164" s="30" t="s">
        <v>7</v>
      </c>
      <c r="E164" s="30"/>
      <c r="F164" s="30">
        <f>F157</f>
        <v>427</v>
      </c>
      <c r="G164" s="55" t="s">
        <v>14</v>
      </c>
      <c r="H164" s="3">
        <v>45000</v>
      </c>
      <c r="I164" s="41">
        <f t="shared" ref="I164:I182" si="3">H164*I$2</f>
        <v>49500.000000000007</v>
      </c>
    </row>
    <row r="165" spans="1:10" ht="15" customHeight="1" x14ac:dyDescent="0.25">
      <c r="A165" s="89"/>
      <c r="D165" s="30" t="s">
        <v>26</v>
      </c>
      <c r="E165" s="30"/>
      <c r="F165" s="31">
        <v>0</v>
      </c>
      <c r="G165" s="55" t="s">
        <v>14</v>
      </c>
      <c r="H165" s="3">
        <v>8000</v>
      </c>
      <c r="I165" s="41">
        <f t="shared" si="3"/>
        <v>8800</v>
      </c>
    </row>
    <row r="166" spans="1:10" ht="15" customHeight="1" thickBot="1" x14ac:dyDescent="0.3">
      <c r="A166" s="89"/>
      <c r="D166" t="s">
        <v>79</v>
      </c>
      <c r="F166">
        <v>500</v>
      </c>
      <c r="G166" s="55" t="s">
        <v>14</v>
      </c>
      <c r="H166" s="3">
        <f>50000*2</f>
        <v>100000</v>
      </c>
      <c r="I166" s="41">
        <f>H166*I$2</f>
        <v>110000.00000000001</v>
      </c>
    </row>
    <row r="167" spans="1:10" ht="15" customHeight="1" thickBot="1" x14ac:dyDescent="0.3">
      <c r="A167" s="89"/>
      <c r="D167" t="s">
        <v>1</v>
      </c>
      <c r="F167" s="34">
        <f>F157</f>
        <v>427</v>
      </c>
      <c r="G167" s="55" t="s">
        <v>14</v>
      </c>
      <c r="H167" s="3">
        <v>14000</v>
      </c>
      <c r="I167" s="41">
        <f t="shared" si="3"/>
        <v>15400.000000000002</v>
      </c>
    </row>
    <row r="168" spans="1:10" ht="15" customHeight="1" x14ac:dyDescent="0.25">
      <c r="A168" s="89"/>
      <c r="D168" t="s">
        <v>2</v>
      </c>
      <c r="F168" s="1">
        <v>230</v>
      </c>
      <c r="G168" s="55" t="s">
        <v>14</v>
      </c>
      <c r="H168" s="3">
        <v>40000</v>
      </c>
      <c r="I168" s="41">
        <f t="shared" si="3"/>
        <v>44000</v>
      </c>
    </row>
    <row r="169" spans="1:10" ht="15" customHeight="1" thickBot="1" x14ac:dyDescent="0.3">
      <c r="A169" s="89"/>
      <c r="G169" s="55"/>
      <c r="H169" s="4"/>
      <c r="I169" s="41">
        <f t="shared" si="3"/>
        <v>0</v>
      </c>
    </row>
    <row r="170" spans="1:10" ht="15" customHeight="1" x14ac:dyDescent="0.25">
      <c r="A170" s="89"/>
      <c r="D170" t="s">
        <v>12</v>
      </c>
      <c r="G170" s="55"/>
      <c r="J170" s="81"/>
    </row>
    <row r="171" spans="1:10" ht="15" customHeight="1" thickBot="1" x14ac:dyDescent="0.3">
      <c r="A171" s="89"/>
      <c r="C171" t="s">
        <v>21</v>
      </c>
      <c r="G171" s="55"/>
    </row>
    <row r="172" spans="1:10" ht="15" customHeight="1" x14ac:dyDescent="0.25">
      <c r="A172" s="89"/>
      <c r="D172" t="s">
        <v>9</v>
      </c>
      <c r="F172" s="1">
        <f>78+90</f>
        <v>168</v>
      </c>
      <c r="G172" s="55" t="s">
        <v>14</v>
      </c>
      <c r="H172" s="2" t="e">
        <f>#REF!</f>
        <v>#REF!</v>
      </c>
      <c r="I172" s="41" t="e">
        <f t="shared" si="3"/>
        <v>#REF!</v>
      </c>
    </row>
    <row r="173" spans="1:10" ht="15" customHeight="1" x14ac:dyDescent="0.25">
      <c r="A173" s="89"/>
      <c r="D173" t="s">
        <v>10</v>
      </c>
      <c r="F173" s="1">
        <v>0</v>
      </c>
      <c r="G173" s="55" t="s">
        <v>14</v>
      </c>
      <c r="H173" s="3" t="e">
        <f>#REF!</f>
        <v>#REF!</v>
      </c>
      <c r="I173" s="41" t="e">
        <f t="shared" si="3"/>
        <v>#REF!</v>
      </c>
    </row>
    <row r="174" spans="1:10" ht="15" customHeight="1" x14ac:dyDescent="0.25">
      <c r="A174" s="89"/>
      <c r="D174" s="14" t="s">
        <v>11</v>
      </c>
      <c r="E174" s="14"/>
      <c r="F174" s="11">
        <v>0</v>
      </c>
      <c r="G174" s="55" t="s">
        <v>14</v>
      </c>
      <c r="H174" s="3">
        <f>H$9</f>
        <v>25200</v>
      </c>
      <c r="I174" s="41">
        <f t="shared" si="3"/>
        <v>27720.000000000004</v>
      </c>
    </row>
    <row r="175" spans="1:10" ht="15" customHeight="1" x14ac:dyDescent="0.25">
      <c r="A175" s="89"/>
      <c r="D175" t="s">
        <v>19</v>
      </c>
      <c r="F175" s="1">
        <v>0</v>
      </c>
      <c r="G175" s="55" t="s">
        <v>18</v>
      </c>
      <c r="H175" s="3" t="e">
        <f>#REF!</f>
        <v>#REF!</v>
      </c>
      <c r="I175" s="41" t="e">
        <f t="shared" si="3"/>
        <v>#REF!</v>
      </c>
    </row>
    <row r="176" spans="1:10" ht="15" customHeight="1" x14ac:dyDescent="0.25">
      <c r="A176" s="89"/>
      <c r="D176" s="32" t="s">
        <v>4</v>
      </c>
      <c r="E176" s="33"/>
      <c r="F176" s="33">
        <v>40</v>
      </c>
      <c r="G176" s="55" t="s">
        <v>14</v>
      </c>
      <c r="H176" s="3" t="e">
        <f>#REF!</f>
        <v>#REF!</v>
      </c>
      <c r="I176" s="41" t="e">
        <f t="shared" si="3"/>
        <v>#REF!</v>
      </c>
    </row>
    <row r="177" spans="1:10" ht="15" customHeight="1" x14ac:dyDescent="0.25">
      <c r="A177" s="89"/>
      <c r="C177" s="15"/>
      <c r="D177" s="15" t="s">
        <v>78</v>
      </c>
      <c r="E177" s="13"/>
      <c r="F177" s="13">
        <v>40</v>
      </c>
      <c r="G177" s="57" t="s">
        <v>14</v>
      </c>
      <c r="H177" s="29" t="e">
        <f>#REF!</f>
        <v>#REF!</v>
      </c>
      <c r="I177" s="41" t="e">
        <f t="shared" si="3"/>
        <v>#REF!</v>
      </c>
    </row>
    <row r="178" spans="1:10" ht="15" customHeight="1" x14ac:dyDescent="0.25">
      <c r="A178" s="89"/>
      <c r="D178" s="30" t="s">
        <v>7</v>
      </c>
      <c r="E178" s="30"/>
      <c r="F178" s="31">
        <v>80</v>
      </c>
      <c r="G178" s="55" t="s">
        <v>14</v>
      </c>
      <c r="H178" s="3">
        <v>55000</v>
      </c>
      <c r="I178" s="41">
        <f t="shared" si="3"/>
        <v>60500.000000000007</v>
      </c>
    </row>
    <row r="179" spans="1:10" ht="15" customHeight="1" thickBot="1" x14ac:dyDescent="0.3">
      <c r="A179" s="89"/>
      <c r="D179" s="30" t="s">
        <v>26</v>
      </c>
      <c r="E179" s="30"/>
      <c r="F179" s="31">
        <v>80</v>
      </c>
      <c r="G179" s="55" t="s">
        <v>14</v>
      </c>
      <c r="H179" s="3">
        <v>8000</v>
      </c>
      <c r="I179" s="41">
        <f t="shared" si="3"/>
        <v>8800</v>
      </c>
    </row>
    <row r="180" spans="1:10" ht="15" customHeight="1" thickBot="1" x14ac:dyDescent="0.3">
      <c r="A180" s="89"/>
      <c r="D180" t="s">
        <v>1</v>
      </c>
      <c r="F180" s="34">
        <f>F172</f>
        <v>168</v>
      </c>
      <c r="G180" s="55" t="s">
        <v>14</v>
      </c>
      <c r="H180" s="3">
        <v>14000</v>
      </c>
      <c r="I180" s="41">
        <f t="shared" si="3"/>
        <v>15400.000000000002</v>
      </c>
    </row>
    <row r="181" spans="1:10" ht="15" customHeight="1" x14ac:dyDescent="0.25">
      <c r="A181" s="89"/>
      <c r="D181" t="s">
        <v>2</v>
      </c>
      <c r="F181" s="1">
        <v>40</v>
      </c>
      <c r="G181" s="55" t="s">
        <v>14</v>
      </c>
      <c r="H181" s="3">
        <v>50000</v>
      </c>
      <c r="I181" s="41">
        <f t="shared" si="3"/>
        <v>55000.000000000007</v>
      </c>
    </row>
    <row r="182" spans="1:10" ht="15" customHeight="1" thickBot="1" x14ac:dyDescent="0.3">
      <c r="G182" s="55"/>
      <c r="H182" s="4"/>
      <c r="I182" s="41">
        <f t="shared" si="3"/>
        <v>0</v>
      </c>
    </row>
    <row r="183" spans="1:10" ht="15" customHeight="1" thickBot="1" x14ac:dyDescent="0.3">
      <c r="D183" t="s">
        <v>12</v>
      </c>
      <c r="G183" s="55"/>
      <c r="J183" s="79"/>
    </row>
    <row r="184" spans="1:10" ht="21.75" customHeight="1" thickBot="1" x14ac:dyDescent="0.4">
      <c r="A184" s="6" t="s">
        <v>46</v>
      </c>
      <c r="B184" s="7"/>
      <c r="C184" s="7"/>
      <c r="D184" s="7"/>
      <c r="E184" s="7"/>
      <c r="F184" s="8"/>
      <c r="G184" s="21"/>
      <c r="H184" s="8"/>
      <c r="I184" s="8"/>
      <c r="J184" s="80"/>
    </row>
    <row r="185" spans="1:10" ht="15" customHeight="1" x14ac:dyDescent="0.35">
      <c r="A185" s="22"/>
      <c r="B185" s="22"/>
      <c r="C185" s="22"/>
      <c r="D185" s="22"/>
      <c r="E185" s="22"/>
      <c r="F185" s="23"/>
      <c r="G185" s="24"/>
      <c r="H185" s="23"/>
      <c r="I185" s="23"/>
      <c r="J185" s="61"/>
    </row>
    <row r="186" spans="1:10" ht="15" customHeight="1" x14ac:dyDescent="0.25"/>
    <row r="187" spans="1:10" ht="15" customHeight="1" x14ac:dyDescent="0.25"/>
  </sheetData>
  <mergeCells count="8">
    <mergeCell ref="H1:I1"/>
    <mergeCell ref="A127:A150"/>
    <mergeCell ref="A155:A181"/>
    <mergeCell ref="A2:A42"/>
    <mergeCell ref="A47:A78"/>
    <mergeCell ref="A83:A107"/>
    <mergeCell ref="A111:A122"/>
    <mergeCell ref="B2:D2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  <headerFooter>
    <oddHeader>&amp;CSzékesfehérvár, déli összekötő úthálózat&amp;RKöltségbecslés</oddHeader>
  </headerFooter>
  <rowBreaks count="5" manualBreakCount="5">
    <brk id="46" max="10" man="1"/>
    <brk id="82" max="10" man="1"/>
    <brk id="110" max="10" man="1"/>
    <brk id="126" max="10" man="1"/>
    <brk id="15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összesítés</vt:lpstr>
      <vt:lpstr>tételes</vt:lpstr>
      <vt:lpstr>tételes!Nyomtatási_cím</vt:lpstr>
      <vt:lpstr>összesítés!Nyomtatási_terület</vt:lpstr>
      <vt:lpstr>tételes!Nyomtatási_terület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Polányi Péter</dc:creator>
  <cp:lastModifiedBy>Windows-felhasználó</cp:lastModifiedBy>
  <cp:lastPrinted>2016-09-28T05:09:53Z</cp:lastPrinted>
  <dcterms:created xsi:type="dcterms:W3CDTF">2016-08-08T04:57:52Z</dcterms:created>
  <dcterms:modified xsi:type="dcterms:W3CDTF">2017-04-27T11:18:50Z</dcterms:modified>
</cp:coreProperties>
</file>